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cueil" sheetId="1" state="visible" r:id="rId3"/>
    <sheet name="Referentiel" sheetId="2" state="hidden" r:id="rId4"/>
    <sheet name="Inventaire" sheetId="3" state="visible" r:id="rId5"/>
    <sheet name="Fiche Processus" sheetId="4" state="visible" r:id="rId6"/>
    <sheet name="Matrice RACI" sheetId="5" state="visible" r:id="rId7"/>
    <sheet name="Analyse et Maturite" sheetId="6" state="visible" r:id="rId8"/>
    <sheet name="Plan d Action" sheetId="7" state="visible" r:id="rId9"/>
    <sheet name="Tableau de Bord" sheetId="8" state="visible" r:id="rId10"/>
    <sheet name="Reserver une Demo BPM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<sst xmlns="http://schemas.openxmlformats.org/spreadsheetml/2006/main" count="1114" uniqueCount="589">
  <si>
    <t xml:space="preserve">INTERVALLE TECHNOLOGIES</t>
  </si>
  <si>
    <t xml:space="preserve">Outil de Cartographie des Processus Metiers</t>
  </si>
  <si>
    <t xml:space="preserve">  ETAPE 1  —  SELECTIONNEZ VOTRE SECTEUR D ACTIVITE</t>
  </si>
  <si>
    <t xml:space="preserve">Secteur d activite</t>
  </si>
  <si>
    <t xml:space="preserve">Banque</t>
  </si>
  <si>
    <t xml:space="preserve">Choisissez votre secteur  —  les 12 processus metier s actualisent automatiquement</t>
  </si>
  <si>
    <t xml:space="preserve">  CONTENU DE L OUTIL PAR SECTEUR  —  12 processus metier specifiques charges automatiquement</t>
  </si>
  <si>
    <t xml:space="preserve">BANQUE</t>
  </si>
  <si>
    <t xml:space="preserve">Core Banking, Credit, LCB-FT, Conformite Banque Centrale, Virements SWIFT, Liquidite, KYC, Cartes, Audit Interne</t>
  </si>
  <si>
    <t xml:space="preserve">ASSURANCES</t>
  </si>
  <si>
    <t xml:space="preserve">Souscription, Gestion Sinistres, Actuariat, Solvabilite II, ACPR, Reassurance, Indemnisation, Provisions Techniques</t>
  </si>
  <si>
    <t xml:space="preserve">TELCO</t>
  </si>
  <si>
    <t xml:space="preserve">Activation SIM, Incidents Reseau, Facturation CDR, Portabilite MNP, QoS, ARCEP, Provisionnement, Interconnexion</t>
  </si>
  <si>
    <t xml:space="preserve">INDUSTRIE</t>
  </si>
  <si>
    <t xml:space="preserve">Planification Production, Approvisionnements, Controle Qualite, Maintenance GMAO, HSE, TRS/OEE, ISO 9001, Logistique</t>
  </si>
  <si>
    <t xml:space="preserve">OIL &amp; GAZ</t>
  </si>
  <si>
    <t xml:space="preserve">Exploration, Forage, Gestion Permis, Integrite Actifs, HSE ATEX, Production, Pipeline, Conformite Hydrocarbures</t>
  </si>
  <si>
    <t xml:space="preserve">  ETAPE 2  —  NAVIGUEZ DANS LES ONGLETS POUR GERER VOS PROCESSUS</t>
  </si>
  <si>
    <t xml:space="preserve">Inventaire</t>
  </si>
  <si>
    <t xml:space="preserve">Tous les processus du secteur choisi sont charges automatiquement — ajoutez statut, version, date</t>
  </si>
  <si>
    <t xml:space="preserve">Fiche Processus</t>
  </si>
  <si>
    <t xml:space="preserve">Tapez un ID (ex : P003) en cellule D3 — la fiche se remplit via XLOOKUP depuis l Inventaire</t>
  </si>
  <si>
    <t xml:space="preserve">Matrice RACI</t>
  </si>
  <si>
    <t xml:space="preserve">Noms des processus mis a jour automatiquement — completez les roles R / A / C / I</t>
  </si>
  <si>
    <t xml:space="preserve">Analyse et Maturite</t>
  </si>
  <si>
    <t xml:space="preserve">Notez chaque processus de 1 a 5 sur 5 axes — le score, niveau et recommandation sont calcules</t>
  </si>
  <si>
    <t xml:space="preserve">Plan d Action</t>
  </si>
  <si>
    <t xml:space="preserve">Planifiez vos chantiers d amelioration avec responsable, budget, avancement et statut</t>
  </si>
  <si>
    <t xml:space="preserve">Tableau de Bord</t>
  </si>
  <si>
    <t xml:space="preserve">KPIs, graphiques et scores se rafraichissent en temps reel depuis l Inventaire et la Maturite</t>
  </si>
  <si>
    <t xml:space="preserve">Reserver une Demo BPM</t>
  </si>
  <si>
    <t xml:space="preserve">Reservez une demonstration personnalisee avec les experts Intervalle Technologies</t>
  </si>
  <si>
    <t xml:space="preserve">Besoin d accompagnement ?  Reservez votre demonstration BPM gratuite  —  contact@intervalle-technologies.com</t>
  </si>
  <si>
    <t xml:space="preserve">Cle</t>
  </si>
  <si>
    <t xml:space="preserve">Secteur</t>
  </si>
  <si>
    <t xml:space="preserve">Rang</t>
  </si>
  <si>
    <t xml:space="preserve">ID</t>
  </si>
  <si>
    <t xml:space="preserve">Domaine</t>
  </si>
  <si>
    <t xml:space="preserve">Sous-domaine</t>
  </si>
  <si>
    <t xml:space="preserve">Nom Processus</t>
  </si>
  <si>
    <t xml:space="preserve">Description</t>
  </si>
  <si>
    <t xml:space="preserve">Proprietaire</t>
  </si>
  <si>
    <t xml:space="preserve">Criticite</t>
  </si>
  <si>
    <t xml:space="preserve">Risque</t>
  </si>
  <si>
    <t xml:space="preserve">Frequence</t>
  </si>
  <si>
    <t xml:space="preserve">Volumetrie</t>
  </si>
  <si>
    <t xml:space="preserve">Banque|1</t>
  </si>
  <si>
    <t xml:space="preserve">P001</t>
  </si>
  <si>
    <t xml:space="preserve">Commercial</t>
  </si>
  <si>
    <t xml:space="preserve">Relation Client</t>
  </si>
  <si>
    <t xml:space="preserve">Ouverture de compte</t>
  </si>
  <si>
    <t xml:space="preserve">Collecte KYC, verification identite, creation compte dans le core banking</t>
  </si>
  <si>
    <t xml:space="preserve">Dir. Commercial</t>
  </si>
  <si>
    <t xml:space="preserve">Critique</t>
  </si>
  <si>
    <t xml:space="preserve">Eleve</t>
  </si>
  <si>
    <t xml:space="preserve">Quotidien</t>
  </si>
  <si>
    <t xml:space="preserve">50-200</t>
  </si>
  <si>
    <t xml:space="preserve">Banque|2</t>
  </si>
  <si>
    <t xml:space="preserve">P002</t>
  </si>
  <si>
    <t xml:space="preserve">Credit</t>
  </si>
  <si>
    <t xml:space="preserve">Octroi</t>
  </si>
  <si>
    <t xml:space="preserve">Instruction de dossier credit</t>
  </si>
  <si>
    <t xml:space="preserve">Analyse solvabilite, scoring, comite credit, mise en place du financement</t>
  </si>
  <si>
    <t xml:space="preserve">Dir. Credit</t>
  </si>
  <si>
    <t xml:space="preserve">20-80</t>
  </si>
  <si>
    <t xml:space="preserve">Banque|3</t>
  </si>
  <si>
    <t xml:space="preserve">P003</t>
  </si>
  <si>
    <t xml:space="preserve">Conformite</t>
  </si>
  <si>
    <t xml:space="preserve">LCB-FT</t>
  </si>
  <si>
    <t xml:space="preserve">Controle anti-blanchiment (LCB-FT)</t>
  </si>
  <si>
    <t xml:space="preserve">Screening transactions, alertes LCB, declaration TRACFIN</t>
  </si>
  <si>
    <t xml:space="preserve">RCCI / CCO</t>
  </si>
  <si>
    <t xml:space="preserve">Temps reel</t>
  </si>
  <si>
    <t xml:space="preserve">500-5000</t>
  </si>
  <si>
    <t xml:space="preserve">Banque|4</t>
  </si>
  <si>
    <t xml:space="preserve">P004</t>
  </si>
  <si>
    <t xml:space="preserve">Operations</t>
  </si>
  <si>
    <t xml:space="preserve">Paiements</t>
  </si>
  <si>
    <t xml:space="preserve">Traitement des virements SWIFT</t>
  </si>
  <si>
    <t xml:space="preserve">Reception, verification, execution et confirmation des ordres SWIFT</t>
  </si>
  <si>
    <t xml:space="preserve">Dir. Operations</t>
  </si>
  <si>
    <t xml:space="preserve">200-2000</t>
  </si>
  <si>
    <t xml:space="preserve">Banque|5</t>
  </si>
  <si>
    <t xml:space="preserve">P005</t>
  </si>
  <si>
    <t xml:space="preserve">Regulatoire</t>
  </si>
  <si>
    <t xml:space="preserve">Reporting Banque Centrale</t>
  </si>
  <si>
    <t xml:space="preserve">Production et transmission des reportings reglementaires (COREP, FINREP)</t>
  </si>
  <si>
    <t xml:space="preserve">DAF / Risk</t>
  </si>
  <si>
    <t xml:space="preserve">Mensuel</t>
  </si>
  <si>
    <t xml:space="preserve">N/A</t>
  </si>
  <si>
    <t xml:space="preserve">Banque|6</t>
  </si>
  <si>
    <t xml:space="preserve">P006</t>
  </si>
  <si>
    <t xml:space="preserve">Gestion des reclamations clients</t>
  </si>
  <si>
    <t xml:space="preserve">Reception, traitement, reponse et cloture des reclamations dans les delais legaux</t>
  </si>
  <si>
    <t xml:space="preserve">Resp. Service Client</t>
  </si>
  <si>
    <t xml:space="preserve">Moyen</t>
  </si>
  <si>
    <t xml:space="preserve">10-50</t>
  </si>
  <si>
    <t xml:space="preserve">Banque|7</t>
  </si>
  <si>
    <t xml:space="preserve">P007</t>
  </si>
  <si>
    <t xml:space="preserve">Garanties</t>
  </si>
  <si>
    <t xml:space="preserve">Gestion des garanties et suretes</t>
  </si>
  <si>
    <t xml:space="preserve">Constitution, suivi, mainlevee et realisation des garanties bancaires</t>
  </si>
  <si>
    <t xml:space="preserve">Resp. Credit</t>
  </si>
  <si>
    <t xml:space="preserve">Hebdomadaire</t>
  </si>
  <si>
    <t xml:space="preserve">5-30</t>
  </si>
  <si>
    <t xml:space="preserve">Banque|8</t>
  </si>
  <si>
    <t xml:space="preserve">P008</t>
  </si>
  <si>
    <t xml:space="preserve">Tresorerie</t>
  </si>
  <si>
    <t xml:space="preserve">Liquidite</t>
  </si>
  <si>
    <t xml:space="preserve">Gestion de la liquidite intrajournaliere</t>
  </si>
  <si>
    <t xml:space="preserve">Suivi du compte nostro, optimisation positions, stress tests liquidite</t>
  </si>
  <si>
    <t xml:space="preserve">Tresorier</t>
  </si>
  <si>
    <t xml:space="preserve">Banque|9</t>
  </si>
  <si>
    <t xml:space="preserve">P009</t>
  </si>
  <si>
    <t xml:space="preserve">Monétique</t>
  </si>
  <si>
    <t xml:space="preserve">Gestion des cartes et incidents</t>
  </si>
  <si>
    <t xml:space="preserve">Emission cartes, parametrage plafonds, gestion des oppositions et fraudes</t>
  </si>
  <si>
    <t xml:space="preserve">DSI / Operations</t>
  </si>
  <si>
    <t xml:space="preserve">50-300</t>
  </si>
  <si>
    <t xml:space="preserve">Banque|10</t>
  </si>
  <si>
    <t xml:space="preserve">P010</t>
  </si>
  <si>
    <t xml:space="preserve">Finance</t>
  </si>
  <si>
    <t xml:space="preserve">Comptabilite</t>
  </si>
  <si>
    <t xml:space="preserve">Cloture comptable mensuelle</t>
  </si>
  <si>
    <t xml:space="preserve">Rapprochements, ecritures de regularisation, validation des etats financiers</t>
  </si>
  <si>
    <t xml:space="preserve">DAF</t>
  </si>
  <si>
    <t xml:space="preserve">Banque|11</t>
  </si>
  <si>
    <t xml:space="preserve">P011</t>
  </si>
  <si>
    <t xml:space="preserve">Audit</t>
  </si>
  <si>
    <t xml:space="preserve">Audit Interne</t>
  </si>
  <si>
    <t xml:space="preserve">Audit interne bancaire</t>
  </si>
  <si>
    <t xml:space="preserve">Planification, realisation, rapport et suivi des recommandations d audit</t>
  </si>
  <si>
    <t xml:space="preserve">Responsable Audit</t>
  </si>
  <si>
    <t xml:space="preserve">Trimestriel</t>
  </si>
  <si>
    <t xml:space="preserve">Banque|12</t>
  </si>
  <si>
    <t xml:space="preserve">P012</t>
  </si>
  <si>
    <t xml:space="preserve">KYC</t>
  </si>
  <si>
    <t xml:space="preserve">Revue periodique KYC clients</t>
  </si>
  <si>
    <t xml:space="preserve">Mise a jour des dossiers KYC, reclassification risque, clotres si non-conformes</t>
  </si>
  <si>
    <t xml:space="preserve">Compliance Officer</t>
  </si>
  <si>
    <t xml:space="preserve">Annuel</t>
  </si>
  <si>
    <t xml:space="preserve">200-500</t>
  </si>
  <si>
    <t xml:space="preserve">Assurances|1</t>
  </si>
  <si>
    <t xml:space="preserve">Assurances</t>
  </si>
  <si>
    <t xml:space="preserve">Souscription</t>
  </si>
  <si>
    <t xml:space="preserve">Souscription d un contrat</t>
  </si>
  <si>
    <t xml:space="preserve">Analyse du risque, tarification, emission du contrat et envoi a l assure</t>
  </si>
  <si>
    <t xml:space="preserve">Dir. Souscription</t>
  </si>
  <si>
    <t xml:space="preserve">Assurances|2</t>
  </si>
  <si>
    <t xml:space="preserve">Sinistres</t>
  </si>
  <si>
    <t xml:space="preserve">Gestion des sinistres</t>
  </si>
  <si>
    <t xml:space="preserve">Declaration, instruction, evaluation, indemnisation et cloture du sinistre</t>
  </si>
  <si>
    <t xml:space="preserve">Dir. Sinistres</t>
  </si>
  <si>
    <t xml:space="preserve">100-800</t>
  </si>
  <si>
    <t xml:space="preserve">Assurances|3</t>
  </si>
  <si>
    <t xml:space="preserve">Actuariat</t>
  </si>
  <si>
    <t xml:space="preserve">Evaluation</t>
  </si>
  <si>
    <t xml:space="preserve">Evaluation des risques (underwriting)</t>
  </si>
  <si>
    <t xml:space="preserve">Modelisation actuarielle, evaluation exposition, fixation des primes techniques</t>
  </si>
  <si>
    <t xml:space="preserve">Dir. Actuariat</t>
  </si>
  <si>
    <t xml:space="preserve">Assurances|4</t>
  </si>
  <si>
    <t xml:space="preserve">Primes</t>
  </si>
  <si>
    <t xml:space="preserve">Recouvrement des primes</t>
  </si>
  <si>
    <t xml:space="preserve">Emission des appels de primes, suivi encaissement, relance impayes, resiliation</t>
  </si>
  <si>
    <t xml:space="preserve">Assurances|5</t>
  </si>
  <si>
    <t xml:space="preserve">ACPR</t>
  </si>
  <si>
    <t xml:space="preserve">Controle conformite ACPR / AMF</t>
  </si>
  <si>
    <t xml:space="preserve">Veille reglementaire, mise en conformite, reporting autorites de controle</t>
  </si>
  <si>
    <t xml:space="preserve">CCO / Juriste</t>
  </si>
  <si>
    <t xml:space="preserve">Assurances|6</t>
  </si>
  <si>
    <t xml:space="preserve">Indemnisation</t>
  </si>
  <si>
    <t xml:space="preserve">Traitement des indemnisations</t>
  </si>
  <si>
    <t xml:space="preserve">Calcul indemnite, validation, reglement et archivage du dossier sinistre</t>
  </si>
  <si>
    <t xml:space="preserve">Resp. Indemnisation</t>
  </si>
  <si>
    <t xml:space="preserve">50-400</t>
  </si>
  <si>
    <t xml:space="preserve">Assurances|7</t>
  </si>
  <si>
    <t xml:space="preserve">Placements</t>
  </si>
  <si>
    <t xml:space="preserve">Gestion du portefeuille financier</t>
  </si>
  <si>
    <t xml:space="preserve">Allocation d actifs, suivi performance, conformite aux ratios Solvabilite II</t>
  </si>
  <si>
    <t xml:space="preserve">Dir. Investissements</t>
  </si>
  <si>
    <t xml:space="preserve">Assurances|8</t>
  </si>
  <si>
    <t xml:space="preserve">Resiliation</t>
  </si>
  <si>
    <t xml:space="preserve">Gestion des resiliations</t>
  </si>
  <si>
    <t xml:space="preserve">Reception demande, verification conditions, traitement et confirmation assure</t>
  </si>
  <si>
    <t xml:space="preserve">Resp. Commercial</t>
  </si>
  <si>
    <t xml:space="preserve">20-100</t>
  </si>
  <si>
    <t xml:space="preserve">Assurances|9</t>
  </si>
  <si>
    <t xml:space="preserve">Solvabilite</t>
  </si>
  <si>
    <t xml:space="preserve">Reporting Solvabilite II</t>
  </si>
  <si>
    <t xml:space="preserve">Production des etats quantitatifs (QRT), rapport SFCR, soumission ACPR</t>
  </si>
  <si>
    <t xml:space="preserve">DAF / Actuariat</t>
  </si>
  <si>
    <t xml:space="preserve">Assurances|10</t>
  </si>
  <si>
    <t xml:space="preserve">Partenaires</t>
  </si>
  <si>
    <t xml:space="preserve">Reassurance</t>
  </si>
  <si>
    <t xml:space="preserve">Gestion des traites de reassurance</t>
  </si>
  <si>
    <t xml:space="preserve">Placement des risques, suivi des traites, gestion des sinistres en reassurance</t>
  </si>
  <si>
    <t xml:space="preserve">Dir. Reassurance</t>
  </si>
  <si>
    <t xml:space="preserve">Assurances|11</t>
  </si>
  <si>
    <t xml:space="preserve">Service Client</t>
  </si>
  <si>
    <t xml:space="preserve">Reclamations</t>
  </si>
  <si>
    <t xml:space="preserve">Traitement des reclamations</t>
  </si>
  <si>
    <t xml:space="preserve">Reception, qualification, instruction, reponse dans les delais ACPR</t>
  </si>
  <si>
    <t xml:space="preserve">Assurances|12</t>
  </si>
  <si>
    <t xml:space="preserve">Provisionnement</t>
  </si>
  <si>
    <t xml:space="preserve">Calcul des provisions techniques</t>
  </si>
  <si>
    <t xml:space="preserve">Evaluation des provisions IBNR, RBNS, validation actuarielle, comptabilisation</t>
  </si>
  <si>
    <t xml:space="preserve">Actuaire en Chef</t>
  </si>
  <si>
    <t xml:space="preserve">Telco|1</t>
  </si>
  <si>
    <t xml:space="preserve">Telco</t>
  </si>
  <si>
    <t xml:space="preserve">Activation</t>
  </si>
  <si>
    <t xml:space="preserve">Activation ligne et SIM</t>
  </si>
  <si>
    <t xml:space="preserve">Provisionnement SIM, portage numero, activation services sur HLR/HSS</t>
  </si>
  <si>
    <t xml:space="preserve">Telco|2</t>
  </si>
  <si>
    <t xml:space="preserve">Technique</t>
  </si>
  <si>
    <t xml:space="preserve">Reseau</t>
  </si>
  <si>
    <t xml:space="preserve">Gestion des incidents reseau</t>
  </si>
  <si>
    <t xml:space="preserve">Detection, qualification, resolution des incidents reseau et restauration service</t>
  </si>
  <si>
    <t xml:space="preserve">Dir. Technique</t>
  </si>
  <si>
    <t xml:space="preserve">50-500</t>
  </si>
  <si>
    <t xml:space="preserve">Telco|3</t>
  </si>
  <si>
    <t xml:space="preserve">Facturation</t>
  </si>
  <si>
    <t xml:space="preserve">Facturation et recouvrement</t>
  </si>
  <si>
    <t xml:space="preserve">Collecte CDR, mediation, generation factures, envoi, recouvrement impayes</t>
  </si>
  <si>
    <t xml:space="preserve">100K-1M</t>
  </si>
  <si>
    <t xml:space="preserve">Telco|4</t>
  </si>
  <si>
    <t xml:space="preserve">Portabilite</t>
  </si>
  <si>
    <t xml:space="preserve">Portabilite du numero (MNP)</t>
  </si>
  <si>
    <t xml:space="preserve">Reception demande, verification eligibilite, coordination OD/OR, activation</t>
  </si>
  <si>
    <t xml:space="preserve">Resp. Portabilite</t>
  </si>
  <si>
    <t xml:space="preserve">100-2000</t>
  </si>
  <si>
    <t xml:space="preserve">Telco|5</t>
  </si>
  <si>
    <t xml:space="preserve">B2B</t>
  </si>
  <si>
    <t xml:space="preserve">Gestion des contrats entreprises</t>
  </si>
  <si>
    <t xml:space="preserve">Qualification prospect, offre tarifaire, contrat cadre, delivery, facturation</t>
  </si>
  <si>
    <t xml:space="preserve">Dir. Commercial B2B</t>
  </si>
  <si>
    <t xml:space="preserve">10-100</t>
  </si>
  <si>
    <t xml:space="preserve">Telco|6</t>
  </si>
  <si>
    <t xml:space="preserve">Provisionnement des services</t>
  </si>
  <si>
    <t xml:space="preserve">Activation des offres, parametrage des equipements, test de service, confirmation</t>
  </si>
  <si>
    <t xml:space="preserve">Resp. Technique</t>
  </si>
  <si>
    <t xml:space="preserve">1000-10K</t>
  </si>
  <si>
    <t xml:space="preserve">Telco|7</t>
  </si>
  <si>
    <t xml:space="preserve">Qualite</t>
  </si>
  <si>
    <t xml:space="preserve">QoS</t>
  </si>
  <si>
    <t xml:space="preserve">Suivi qualite de service (QoS)</t>
  </si>
  <si>
    <t xml:space="preserve">Mesure KPIs reseau, analyse tendances, reporting ARCEP, plans d amelioration</t>
  </si>
  <si>
    <t xml:space="preserve">Dir. Qualite</t>
  </si>
  <si>
    <t xml:space="preserve">Telco|8</t>
  </si>
  <si>
    <t xml:space="preserve">Reception, qualification, escalade technique, resolution et cloture</t>
  </si>
  <si>
    <t xml:space="preserve">Telco|9</t>
  </si>
  <si>
    <t xml:space="preserve">Reporting ARCEP / ANRT</t>
  </si>
  <si>
    <t xml:space="preserve">Production des indicateurs de qualite, statistiques, soumission regulateur</t>
  </si>
  <si>
    <t xml:space="preserve">Juriste / Conformite</t>
  </si>
  <si>
    <t xml:space="preserve">Telco|10</t>
  </si>
  <si>
    <t xml:space="preserve">Onboarding revendeur / MVNO</t>
  </si>
  <si>
    <t xml:space="preserve">Reference partenaire, parametrage technique, formation, suivi performance</t>
  </si>
  <si>
    <t xml:space="preserve">Dir. Partenariats</t>
  </si>
  <si>
    <t xml:space="preserve">5-50</t>
  </si>
  <si>
    <t xml:space="preserve">Telco|11</t>
  </si>
  <si>
    <t xml:space="preserve">IT</t>
  </si>
  <si>
    <t xml:space="preserve">Securite</t>
  </si>
  <si>
    <t xml:space="preserve">Audit securite des infrastructures</t>
  </si>
  <si>
    <t xml:space="preserve">Tests d intrusion, analyse vulnerabilites, plan de remediation, suivi</t>
  </si>
  <si>
    <t xml:space="preserve">RSSI</t>
  </si>
  <si>
    <t xml:space="preserve">Telco|12</t>
  </si>
  <si>
    <t xml:space="preserve">Interconnexion</t>
  </si>
  <si>
    <t xml:space="preserve">Gestion des interconnexions</t>
  </si>
  <si>
    <t xml:space="preserve">Negociation accords, configuration routage, suivi trafic, reglement inter-operateurs</t>
  </si>
  <si>
    <t xml:space="preserve">Dir. Interconnexion</t>
  </si>
  <si>
    <t xml:space="preserve">Industrie|1</t>
  </si>
  <si>
    <t xml:space="preserve">Industrie</t>
  </si>
  <si>
    <t xml:space="preserve">Planification</t>
  </si>
  <si>
    <t xml:space="preserve">Planification de la production</t>
  </si>
  <si>
    <t xml:space="preserve">Elaboration PDP/PIC, ordonnancement, lancement des ordres de fabrication</t>
  </si>
  <si>
    <t xml:space="preserve">Dir. Production</t>
  </si>
  <si>
    <t xml:space="preserve">Industrie|2</t>
  </si>
  <si>
    <t xml:space="preserve">Achats</t>
  </si>
  <si>
    <t xml:space="preserve">Approvisionnement</t>
  </si>
  <si>
    <t xml:space="preserve">Gestion des approvisionnements</t>
  </si>
  <si>
    <t xml:space="preserve">Expression besoins, sourcing, commande, reception, evaluation fournisseurs</t>
  </si>
  <si>
    <t xml:space="preserve">Dir. Achats</t>
  </si>
  <si>
    <t xml:space="preserve">20-200</t>
  </si>
  <si>
    <t xml:space="preserve">Industrie|3</t>
  </si>
  <si>
    <t xml:space="preserve">Controle</t>
  </si>
  <si>
    <t xml:space="preserve">Controle qualite produit</t>
  </si>
  <si>
    <t xml:space="preserve">Controle reception, en-cours fabrication, produit fini, gestion non-conformites</t>
  </si>
  <si>
    <t xml:space="preserve">Resp. Qualite</t>
  </si>
  <si>
    <t xml:space="preserve">100-1000</t>
  </si>
  <si>
    <t xml:space="preserve">Industrie|4</t>
  </si>
  <si>
    <t xml:space="preserve">Maintenance</t>
  </si>
  <si>
    <t xml:space="preserve">Preventive</t>
  </si>
  <si>
    <t xml:space="preserve">Maintenance preventive et curative</t>
  </si>
  <si>
    <t xml:space="preserve">Plans de maintenance, GMAO, interventions, historique, gestion des pieces de rechange</t>
  </si>
  <si>
    <t xml:space="preserve">Resp. Maintenance</t>
  </si>
  <si>
    <t xml:space="preserve">Industrie|5</t>
  </si>
  <si>
    <t xml:space="preserve">Non-conformites</t>
  </si>
  <si>
    <t xml:space="preserve">Gestion des non-conformites</t>
  </si>
  <si>
    <t xml:space="preserve">Detection, qualification, analyse causes racines (8D), actions correctives, suivi</t>
  </si>
  <si>
    <t xml:space="preserve">Industrie|6</t>
  </si>
  <si>
    <t xml:space="preserve">Logistique</t>
  </si>
  <si>
    <t xml:space="preserve">Expedition</t>
  </si>
  <si>
    <t xml:space="preserve">Expedition et livraison client</t>
  </si>
  <si>
    <t xml:space="preserve">Preparation commande, controle, emballage, expedition, suivi transport, POD</t>
  </si>
  <si>
    <t xml:space="preserve">Dir. Logistique</t>
  </si>
  <si>
    <t xml:space="preserve">20-500</t>
  </si>
  <si>
    <t xml:space="preserve">Industrie|7</t>
  </si>
  <si>
    <t xml:space="preserve">Fournisseurs</t>
  </si>
  <si>
    <t xml:space="preserve">Evaluation et suivi fournisseurs</t>
  </si>
  <si>
    <t xml:space="preserve">Audit fournisseurs, scoring performance QCD, plans de progres, homologation</t>
  </si>
  <si>
    <t xml:space="preserve">Resp. Achats</t>
  </si>
  <si>
    <t xml:space="preserve">Industrie|8</t>
  </si>
  <si>
    <t xml:space="preserve">Couts</t>
  </si>
  <si>
    <t xml:space="preserve">Calcul du cout de revient</t>
  </si>
  <si>
    <t xml:space="preserve">Collecte des donnees de production, affectation charges, calcul marges par produit</t>
  </si>
  <si>
    <t xml:space="preserve">Controler de Gestion</t>
  </si>
  <si>
    <t xml:space="preserve">Industrie|9</t>
  </si>
  <si>
    <t xml:space="preserve">HSE</t>
  </si>
  <si>
    <t xml:space="preserve">Gestion HSE et securite au travail</t>
  </si>
  <si>
    <t xml:space="preserve">Analyse risques, plans de prevention, formations, gestion AT/MP, reporting DREAL</t>
  </si>
  <si>
    <t xml:space="preserve">Resp. HSE</t>
  </si>
  <si>
    <t xml:space="preserve">Industrie|10</t>
  </si>
  <si>
    <t xml:space="preserve">Performance</t>
  </si>
  <si>
    <t xml:space="preserve">Suivi des indicateurs TRS / OEE</t>
  </si>
  <si>
    <t xml:space="preserve">Collecte donnees production, calcul TRS, analyse pertes, plans d amelioration</t>
  </si>
  <si>
    <t xml:space="preserve">Industrie|11</t>
  </si>
  <si>
    <t xml:space="preserve">Certification</t>
  </si>
  <si>
    <t xml:space="preserve">Audit et maintien certification ISO</t>
  </si>
  <si>
    <t xml:space="preserve">Preparation audit, revue documentation, audit tierce partie, plan d actions</t>
  </si>
  <si>
    <t xml:space="preserve">Industrie|12</t>
  </si>
  <si>
    <t xml:space="preserve">Stocks</t>
  </si>
  <si>
    <t xml:space="preserve">Gestion des stocks et inventaires</t>
  </si>
  <si>
    <t xml:space="preserve">Mouvements entree/sortie, inventaires tournants, fiabilite des stocks, ABC analyse</t>
  </si>
  <si>
    <t xml:space="preserve">Resp. Logistique</t>
  </si>
  <si>
    <t xml:space="preserve">100-5000</t>
  </si>
  <si>
    <t xml:space="preserve">Oil &amp; Gaz|1</t>
  </si>
  <si>
    <t xml:space="preserve">Oil &amp; Gaz</t>
  </si>
  <si>
    <t xml:space="preserve">Geologie</t>
  </si>
  <si>
    <t xml:space="preserve">Exploration</t>
  </si>
  <si>
    <t xml:space="preserve">Exploration et evaluation des reserves</t>
  </si>
  <si>
    <t xml:space="preserve">Sismique, forage exploratoire, analyse cores, certification reserves SPE</t>
  </si>
  <si>
    <t xml:space="preserve">Dir. Exploration</t>
  </si>
  <si>
    <t xml:space="preserve">Ad hoc</t>
  </si>
  <si>
    <t xml:space="preserve">Oil &amp; Gaz|2</t>
  </si>
  <si>
    <t xml:space="preserve">Forage</t>
  </si>
  <si>
    <t xml:space="preserve">Planification et execution des forages</t>
  </si>
  <si>
    <t xml:space="preserve">Programme de forage, coordination drilling contractor, suivi temps reel, reporting</t>
  </si>
  <si>
    <t xml:space="preserve">Dir. Drilling</t>
  </si>
  <si>
    <t xml:space="preserve">1-5</t>
  </si>
  <si>
    <t xml:space="preserve">Oil &amp; Gaz|3</t>
  </si>
  <si>
    <t xml:space="preserve">Juridique</t>
  </si>
  <si>
    <t xml:space="preserve">Permis</t>
  </si>
  <si>
    <t xml:space="preserve">Gestion des permis et licences</t>
  </si>
  <si>
    <t xml:space="preserve">Veille reglementaire, renouvellement licences, relations autorites, contentieux</t>
  </si>
  <si>
    <t xml:space="preserve">Dir. Juridique</t>
  </si>
  <si>
    <t xml:space="preserve">Oil &amp; Gaz|4</t>
  </si>
  <si>
    <t xml:space="preserve">Integrite</t>
  </si>
  <si>
    <t xml:space="preserve">Maintenance integrite des actifs</t>
  </si>
  <si>
    <t xml:space="preserve">Inspection pipelines, cuves, echangeurs, plans de maintenance, gestion RBI</t>
  </si>
  <si>
    <t xml:space="preserve">Dir. Maintenance</t>
  </si>
  <si>
    <t xml:space="preserve">Oil &amp; Gaz|5</t>
  </si>
  <si>
    <t xml:space="preserve">Gestion HSE et surete industrielle</t>
  </si>
  <si>
    <t xml:space="preserve">Evaluation risques ATEX, plans d urgence, permis de travail, formation, audit</t>
  </si>
  <si>
    <t xml:space="preserve">Dir. HSE</t>
  </si>
  <si>
    <t xml:space="preserve">Oil &amp; Gaz|6</t>
  </si>
  <si>
    <t xml:space="preserve">Production</t>
  </si>
  <si>
    <t xml:space="preserve">Suivi de la production journaliere</t>
  </si>
  <si>
    <t xml:space="preserve">Mesure debits puits, calcul allocation, optimisation recovery, rapport journalier</t>
  </si>
  <si>
    <t xml:space="preserve">Oil &amp; Gaz|7</t>
  </si>
  <si>
    <t xml:space="preserve">Transport</t>
  </si>
  <si>
    <t xml:space="preserve">Gestion transport et pipeline</t>
  </si>
  <si>
    <t xml:space="preserve">Programmation transport, allocation capacite, suivi shipper, balancing comptes</t>
  </si>
  <si>
    <t xml:space="preserve">Oil &amp; Gaz|8</t>
  </si>
  <si>
    <t xml:space="preserve">Environnement</t>
  </si>
  <si>
    <t xml:space="preserve">Reporting environnemental et conformite</t>
  </si>
  <si>
    <t xml:space="preserve">Suivi emissions GES, rejets, reporting DREAL/autorites, audits environnementaux</t>
  </si>
  <si>
    <t xml:space="preserve">Resp. Environnement</t>
  </si>
  <si>
    <t xml:space="preserve">Oil &amp; Gaz|9</t>
  </si>
  <si>
    <t xml:space="preserve">Sous-traitance</t>
  </si>
  <si>
    <t xml:space="preserve">Gestion des sous-traitants</t>
  </si>
  <si>
    <t xml:space="preserve">Qualification, appels d offres, contractualisation, suivi performance et HSE</t>
  </si>
  <si>
    <t xml:space="preserve">Oil &amp; Gaz|10</t>
  </si>
  <si>
    <t xml:space="preserve">Controle couts</t>
  </si>
  <si>
    <t xml:space="preserve">Controle des couts de production</t>
  </si>
  <si>
    <t xml:space="preserve">Budget OPEX/CAPEX, suivi ecarts, forecast, reporting direction et actionnaires</t>
  </si>
  <si>
    <t xml:space="preserve">Dir. Financier</t>
  </si>
  <si>
    <t xml:space="preserve">Oil &amp; Gaz|11</t>
  </si>
  <si>
    <t xml:space="preserve">Crise</t>
  </si>
  <si>
    <t xml:space="preserve">Gestion de crise et plan d urgence</t>
  </si>
  <si>
    <t xml:space="preserve">Declenchement cellule crise, coordination pompiers/SDIS, communication, retour REX</t>
  </si>
  <si>
    <t xml:space="preserve">Dir. HSE / DG</t>
  </si>
  <si>
    <t xml:space="preserve">Oil &amp; Gaz|12</t>
  </si>
  <si>
    <t xml:space="preserve">Conformite reglementaire Oil &amp; Gaz</t>
  </si>
  <si>
    <t xml:space="preserve">Veille lois hydrocarbures, conformite contrats PSC, audit independant reserves</t>
  </si>
  <si>
    <t xml:space="preserve">METRIQUES DASHBOARD - NE PAS SUPPRIMER</t>
  </si>
  <si>
    <t xml:space="preserve">Total processus</t>
  </si>
  <si>
    <t xml:space="preserve">Documentes</t>
  </si>
  <si>
    <t xml:space="preserve">A risque</t>
  </si>
  <si>
    <t xml:space="preserve">Critiques</t>
  </si>
  <si>
    <t xml:space="preserve">INVENTAIRE DES PROCESSUS METIERS  |  Donnees chargees automatiquement selon le secteur choisi en Accueil</t>
  </si>
  <si>
    <t xml:space="preserve">Secteur actif :</t>
  </si>
  <si>
    <t xml:space="preserve">Domaine Metier</t>
  </si>
  <si>
    <t xml:space="preserve">Nom du Processus</t>
  </si>
  <si>
    <t xml:space="preserve">Description courte</t>
  </si>
  <si>
    <t xml:space="preserve">Niveau de risque</t>
  </si>
  <si>
    <t xml:space="preserve">Statut doc.</t>
  </si>
  <si>
    <t xml:space="preserve">Version</t>
  </si>
  <si>
    <t xml:space="preserve">Date MAJ</t>
  </si>
  <si>
    <t xml:space="preserve">Notes</t>
  </si>
  <si>
    <t xml:space="preserve">  Colonnes A a J  :  Chargement automatique depuis le Referentiel selon le secteur selectionne en Accueil</t>
  </si>
  <si>
    <t xml:space="preserve">  Colonnes K a N  :  Saisie manuelle  —  Completez le statut, version et date au fur et a mesure</t>
  </si>
  <si>
    <t xml:space="preserve">A faire</t>
  </si>
  <si>
    <t xml:space="preserve">v0.1</t>
  </si>
  <si>
    <t xml:space="preserve">FICHE DE DESCRIPTION DE PROCESSUS  |  Tapez l ID en D3 — auto-remplissage XLOOKUP depuis l Inventaire</t>
  </si>
  <si>
    <t xml:space="preserve">IDENTIFIANT DU PROCESSUS</t>
  </si>
  <si>
    <t xml:space="preserve">Tapez P001 a P012  —  les champs se remplissent automatiquement via XLOOKUP</t>
  </si>
  <si>
    <t xml:space="preserve">  1. IDENTIFICATION  —  Auto-rempli via XLOOKUP depuis l Inventaire</t>
  </si>
  <si>
    <t xml:space="preserve">ID Processus</t>
  </si>
  <si>
    <t xml:space="preserve">Nom du processus</t>
  </si>
  <si>
    <t xml:space="preserve">Statut documentation</t>
  </si>
  <si>
    <t xml:space="preserve">  2. PERIMETRE ET INTERFACES  —  A completer par le proprietaire du processus</t>
  </si>
  <si>
    <t xml:space="preserve">Evenement declencheur</t>
  </si>
  <si>
    <t xml:space="preserve">Decrire ce qui initie ce processus...</t>
  </si>
  <si>
    <t xml:space="preserve">Entrees (Inputs)</t>
  </si>
  <si>
    <t xml:space="preserve">Documents, donnees, demandes necessaires au demarrage...</t>
  </si>
  <si>
    <t xml:space="preserve">Sorties (Outputs)</t>
  </si>
  <si>
    <t xml:space="preserve">Livrables, documents, resultats produits...</t>
  </si>
  <si>
    <t xml:space="preserve">Fin du processus</t>
  </si>
  <si>
    <t xml:space="preserve">Condition de cloture et resultat attendu...</t>
  </si>
  <si>
    <t xml:space="preserve">  3. ETAPES DU PROCESSUS  —  A adapter selon votre contexte</t>
  </si>
  <si>
    <t xml:space="preserve">N°</t>
  </si>
  <si>
    <t xml:space="preserve">Etape</t>
  </si>
  <si>
    <t xml:space="preserve">Acteur</t>
  </si>
  <si>
    <t xml:space="preserve">Systeme</t>
  </si>
  <si>
    <t xml:space="preserve">Duree</t>
  </si>
  <si>
    <t xml:space="preserve">Decision ?</t>
  </si>
  <si>
    <t xml:space="preserve">Automatise ?</t>
  </si>
  <si>
    <t xml:space="preserve">Valeur ajoutee</t>
  </si>
  <si>
    <t xml:space="preserve">1</t>
  </si>
  <si>
    <t xml:space="preserve">Reception et qualification</t>
  </si>
  <si>
    <t xml:space="preserve">Verification completude et conformite</t>
  </si>
  <si>
    <t xml:space="preserve">Responsable</t>
  </si>
  <si>
    <t xml:space="preserve">SI Metier</t>
  </si>
  <si>
    <t xml:space="preserve">&lt;1h</t>
  </si>
  <si>
    <t xml:space="preserve">Check completude</t>
  </si>
  <si>
    <t xml:space="preserve">Non</t>
  </si>
  <si>
    <t xml:space="preserve">Partiel</t>
  </si>
  <si>
    <t xml:space="preserve">OUI</t>
  </si>
  <si>
    <t xml:space="preserve">2</t>
  </si>
  <si>
    <t xml:space="preserve">Analyse et validation</t>
  </si>
  <si>
    <t xml:space="preserve">Instruction du dossier, verification criteres</t>
  </si>
  <si>
    <t xml:space="preserve">2-4h</t>
  </si>
  <si>
    <t xml:space="preserve">Criteres valides</t>
  </si>
  <si>
    <t xml:space="preserve">Oui</t>
  </si>
  <si>
    <t xml:space="preserve">3</t>
  </si>
  <si>
    <t xml:space="preserve">Traitement operationnel</t>
  </si>
  <si>
    <t xml:space="preserve">Realisation des operations metier</t>
  </si>
  <si>
    <t xml:space="preserve">Equipe</t>
  </si>
  <si>
    <t xml:space="preserve">Outils metier</t>
  </si>
  <si>
    <t xml:space="preserve">Variable</t>
  </si>
  <si>
    <t xml:space="preserve">Validation N+1</t>
  </si>
  <si>
    <t xml:space="preserve">4</t>
  </si>
  <si>
    <t xml:space="preserve">Controle qualite</t>
  </si>
  <si>
    <t xml:space="preserve">Verification conformite du traitement</t>
  </si>
  <si>
    <t xml:space="preserve">Controleur</t>
  </si>
  <si>
    <t xml:space="preserve">GED / ERP</t>
  </si>
  <si>
    <t xml:space="preserve">1-2h</t>
  </si>
  <si>
    <t xml:space="preserve">Taux erreur&lt;2%</t>
  </si>
  <si>
    <t xml:space="preserve">5</t>
  </si>
  <si>
    <t xml:space="preserve">Validation finale</t>
  </si>
  <si>
    <t xml:space="preserve">Signature, approbation et notification</t>
  </si>
  <si>
    <t xml:space="preserve">Trace electronique</t>
  </si>
  <si>
    <t xml:space="preserve">6</t>
  </si>
  <si>
    <t xml:space="preserve">Archivage et tracabilite</t>
  </si>
  <si>
    <t xml:space="preserve">Conservation conforme reglementation</t>
  </si>
  <si>
    <t xml:space="preserve">Operateur</t>
  </si>
  <si>
    <t xml:space="preserve">GED</t>
  </si>
  <si>
    <t xml:space="preserve">&lt;30min</t>
  </si>
  <si>
    <t xml:space="preserve">Conformite legale</t>
  </si>
  <si>
    <t xml:space="preserve">NON</t>
  </si>
  <si>
    <t xml:space="preserve">MATRICE RACI  —  Noms des processus charges depuis l Inventaire  |  R=Responsable  A=Accountable  C=Consulte  I=Informe</t>
  </si>
  <si>
    <t xml:space="preserve">  R = Execute la tache   |   A = Approuve et est imputable (1 seul par ligne)   |   C = Consulte avant execution   |   I = Informe du resultat</t>
  </si>
  <si>
    <t xml:space="preserve">Compteurs R par role (auto)</t>
  </si>
  <si>
    <t xml:space="preserve">NOM DU PROCESSUS</t>
  </si>
  <si>
    <t xml:space="preserve">Direction
Generale</t>
  </si>
  <si>
    <t xml:space="preserve">Dir.
Commercial</t>
  </si>
  <si>
    <t xml:space="preserve">Equipe
Oper.</t>
  </si>
  <si>
    <t xml:space="preserve">Dir.
Financier</t>
  </si>
  <si>
    <t xml:space="preserve">Finance /
Compta</t>
  </si>
  <si>
    <t xml:space="preserve">DRH /
RH</t>
  </si>
  <si>
    <t xml:space="preserve">Equipe
Support</t>
  </si>
  <si>
    <t xml:space="preserve">Dir.
Operations</t>
  </si>
  <si>
    <t xml:space="preserve">Equipe
Metier</t>
  </si>
  <si>
    <t xml:space="preserve">Resp.
Qualite</t>
  </si>
  <si>
    <t xml:space="preserve">DSI /
IT</t>
  </si>
  <si>
    <t xml:space="preserve">Resp.
Conformite</t>
  </si>
  <si>
    <t xml:space="preserve">I</t>
  </si>
  <si>
    <t xml:space="preserve">A</t>
  </si>
  <si>
    <t xml:space="preserve">R</t>
  </si>
  <si>
    <t xml:space="preserve">C</t>
  </si>
  <si>
    <t xml:space="preserve">ANALYSE DE MATURITE  —  Notez chaque processus sur 5 axes (1 a 5)  —  Score et recommandations calcules automatiquement</t>
  </si>
  <si>
    <t xml:space="preserve">  1=Initial  |  2=Reproductible  |  3=Defini (documente)  |  4=Maitrise (mesure)  |  5=Optimise (amelioration continue)</t>
  </si>
  <si>
    <t xml:space="preserve">Processus</t>
  </si>
  <si>
    <t xml:space="preserve">Documentation
(1-5)</t>
  </si>
  <si>
    <t xml:space="preserve">Standardisation
(1-5)</t>
  </si>
  <si>
    <t xml:space="preserve">Automatisation
(1-5)</t>
  </si>
  <si>
    <t xml:space="preserve">Mesure et
KPIs (1-5)</t>
  </si>
  <si>
    <t xml:space="preserve">Amelio.
continue (1-5)</t>
  </si>
  <si>
    <t xml:space="preserve">SCORE
MATURITE</t>
  </si>
  <si>
    <t xml:space="preserve">NIVEAU</t>
  </si>
  <si>
    <t xml:space="preserve">PRIORITE</t>
  </si>
  <si>
    <t xml:space="preserve">RECOMMANDATION AUTO</t>
  </si>
  <si>
    <t xml:space="preserve">PLAN D ACTION  —  Optimisation des Processus Metiers  |  Intervalle Technologies</t>
  </si>
  <si>
    <t xml:space="preserve">Processus concerne</t>
  </si>
  <si>
    <t xml:space="preserve">Action</t>
  </si>
  <si>
    <t xml:space="preserve">Type</t>
  </si>
  <si>
    <t xml:space="preserve">Priorite</t>
  </si>
  <si>
    <t xml:space="preserve">Date debut</t>
  </si>
  <si>
    <t xml:space="preserve">Date fin</t>
  </si>
  <si>
    <t xml:space="preserve">Avancement</t>
  </si>
  <si>
    <t xml:space="preserve">Statut</t>
  </si>
  <si>
    <t xml:space="preserve">Budget (EUR)</t>
  </si>
  <si>
    <t xml:space="preserve">Livrables</t>
  </si>
  <si>
    <t xml:space="preserve">Commentaires</t>
  </si>
  <si>
    <t xml:space="preserve">PA001</t>
  </si>
  <si>
    <t xml:space="preserve">Decrire l action d amelioration a conduire</t>
  </si>
  <si>
    <t xml:space="preserve">Documentation</t>
  </si>
  <si>
    <t xml:space="preserve">P1 Haute</t>
  </si>
  <si>
    <t xml:space="preserve">Planifie</t>
  </si>
  <si>
    <t xml:space="preserve">PA002</t>
  </si>
  <si>
    <t xml:space="preserve">Standardisation</t>
  </si>
  <si>
    <t xml:space="preserve">PA003</t>
  </si>
  <si>
    <t xml:space="preserve">Automatisation</t>
  </si>
  <si>
    <t xml:space="preserve">P2 Moyenne</t>
  </si>
  <si>
    <t xml:space="preserve">PA004</t>
  </si>
  <si>
    <t xml:space="preserve">Formation</t>
  </si>
  <si>
    <t xml:space="preserve">PA005</t>
  </si>
  <si>
    <t xml:space="preserve">Digitalisation</t>
  </si>
  <si>
    <t xml:space="preserve">PA006</t>
  </si>
  <si>
    <t xml:space="preserve">P3 Faible</t>
  </si>
  <si>
    <t xml:space="preserve">PA007</t>
  </si>
  <si>
    <t xml:space="preserve">PA008</t>
  </si>
  <si>
    <t xml:space="preserve">PA009</t>
  </si>
  <si>
    <t xml:space="preserve">PA010</t>
  </si>
  <si>
    <t xml:space="preserve">PA011</t>
  </si>
  <si>
    <t xml:space="preserve">PA012</t>
  </si>
  <si>
    <t xml:space="preserve">TABLEAU DE BORD  —  CARTOGRAPHIE DES PROCESSUS METIERS  |  Intervalle Technologies</t>
  </si>
  <si>
    <t xml:space="preserve">TOTAL
PROCESSUS</t>
  </si>
  <si>
    <t xml:space="preserve">DOCUMENTES</t>
  </si>
  <si>
    <t xml:space="preserve">A RISQUE
Eleve + Critique</t>
  </si>
  <si>
    <t xml:space="preserve">CRITIQUES
(priorite abs.)</t>
  </si>
  <si>
    <t xml:space="preserve">  DONNEES GRAPHIQUES  (auto-calculees depuis l Inventaire)</t>
  </si>
  <si>
    <t xml:space="preserve">Nb</t>
  </si>
  <si>
    <t xml:space="preserve">Documente</t>
  </si>
  <si>
    <t xml:space="preserve">En cours</t>
  </si>
  <si>
    <t xml:space="preserve">Archive</t>
  </si>
  <si>
    <t xml:space="preserve">Faible</t>
  </si>
  <si>
    <t xml:space="preserve">  SCORES DE MATURITE  (lies a l onglet Analyse et Maturite)</t>
  </si>
  <si>
    <t xml:space="preserve">Score Maturite</t>
  </si>
  <si>
    <t xml:space="preserve">AUTOMATISEZ VOS PROCESSUS METIERS AVEC UNE SOLUTION BPM</t>
  </si>
  <si>
    <t xml:space="preserve">Intervalle Technologies  |  15 ans d expertise  |  +300 clients  |  15 pays</t>
  </si>
  <si>
    <t xml:space="preserve">  POURQUOI PASSER A UN BPM AVEC INTERVALLE TECHNOLOGIES ?</t>
  </si>
  <si>
    <t xml:space="preserve">AUTOMATISATION</t>
  </si>
  <si>
    <t xml:space="preserve">Eliminez les taches manuelles repetitives et reduisez les erreurs de saisie jusqu a 90%</t>
  </si>
  <si>
    <t xml:space="preserve">VISIBILITE TOTALE</t>
  </si>
  <si>
    <t xml:space="preserve">Cartographiez, monitorez et auditez chaque processus metier en temps reel depuis un seul outil</t>
  </si>
  <si>
    <t xml:space="preserve">CONFORMITE</t>
  </si>
  <si>
    <t xml:space="preserve">Assurez la tracabilite et la conformite reglementaire (ISO, RGPD, Solvabilite II, Bale III...)</t>
  </si>
  <si>
    <t xml:space="preserve">ROI MESURABLE</t>
  </si>
  <si>
    <t xml:space="preserve">Reduisez les delais de traitement de 40 a 70% des les 3 premiers mois de deploiement</t>
  </si>
  <si>
    <t xml:space="preserve">INTEGRATION</t>
  </si>
  <si>
    <t xml:space="preserve">Connexion native avec vos systemes : Core Banking, ERP, CRM, GED, Active Directory et plus</t>
  </si>
  <si>
    <t xml:space="preserve">ACCOMPAGNEMENT</t>
  </si>
  <si>
    <t xml:space="preserve">Audit, integration, formation et support par nos experts certifies BPM et BPMN 2.0</t>
  </si>
  <si>
    <t xml:space="preserve">  NOTRE OFFRE  :  DEMONSTRATION PERSONNALISEE GRATUITE  —  60 MINUTES</t>
  </si>
  <si>
    <t xml:space="preserve">   &gt;   Demonstration live de la plateforme BPM sur un cas metier de votre secteur (Banque, Assurances, Telco, Industrie, Oil &amp; Gaz)</t>
  </si>
  <si>
    <t xml:space="preserve">   &gt;   Analyse de votre cartographie actuelle et identification des gains prioritaires sur vos processus critiques</t>
  </si>
  <si>
    <t xml:space="preserve">   &gt;   Presentation du plan d integration avec vos outils existants (Core Banking, ERP, GED, CRM...)</t>
  </si>
  <si>
    <t xml:space="preserve">   &gt;   Chiffrage indicatif du ROI attendu sur vos 3 processus les plus critiques</t>
  </si>
  <si>
    <t xml:space="preserve">   &gt;   Remise d un rapport de recommandations personnalise (PDF) sous 48h apres la demonstration</t>
  </si>
  <si>
    <t xml:space="preserve">  RESERVEZ VOTRE CRENEAU MAINTENANT  —  Cliquez sur le bouton ci-dessous</t>
  </si>
  <si>
    <t xml:space="preserve">  RESERVER MA DEMONSTRATION BPM GRATUITE  —  Cliquez ici</t>
  </si>
  <si>
    <t xml:space="preserve">contact@intervalle-technologies.com   |   www.intervalle-technologies.com   |   +15 ans d expertise   |   +300 clients dans 15 pays</t>
  </si>
  <si>
    <t xml:space="preserve">  NOS DOMAINES D EXPERTISE PAR SECTEUR</t>
  </si>
  <si>
    <t xml:space="preserve">Core Banking, Credit, LCB-FT, Solvabilite, Virements SWIFT, Conformite Bale III</t>
  </si>
  <si>
    <t xml:space="preserve">Souscription, Sinistres, Actuariat, Solvabilite II, ACPR, Reassurance</t>
  </si>
  <si>
    <t xml:space="preserve">Activation SIM, Facturation CDR, Portabilite, QoS, ARCEP, Provisionnement</t>
  </si>
  <si>
    <t xml:space="preserve">Planification Production, Qualite ISO, Maintenance GMAO, HSE, Logistique</t>
  </si>
  <si>
    <t xml:space="preserve">Forage, Integrite Actifs, HSE ATEX, Production, Conformite Hydrocarbures</t>
  </si>
  <si>
    <t xml:space="preserve">Intervalle Technologies  —  Empruntez la Route de la Digitalisation en toute Securite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</si>
</sst>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.0"/>
    <numFmt numFmtId="167" formatCode="0%"/>
  </numFmts>
  <fonts count="5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i val="true"/>
      <sz val="13"/>
      <color rgb="FF0D1F3C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3"/>
      <color rgb="FF0D1F3C"/>
      <name val="Calibri"/>
      <family val="0"/>
      <charset val="1"/>
    </font>
    <font>
      <b val="true"/>
      <sz val="16"/>
      <color rgb="FF0D1F3C"/>
      <name val="Calibri"/>
      <family val="0"/>
      <charset val="1"/>
    </font>
    <font>
      <i val="true"/>
      <sz val="10"/>
      <color rgb="FF5A6475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sz val="10"/>
      <color rgb="FF1A1A2E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sz val="9"/>
      <color rgb="FF000000"/>
      <name val="Calibri"/>
      <family val="0"/>
      <charset val="1"/>
    </font>
    <font>
      <i val="true"/>
      <sz val="8"/>
      <color rgb="FFCCCCCC"/>
      <name val="Calibri"/>
      <family val="0"/>
      <charset val="1"/>
    </font>
    <font>
      <b val="true"/>
      <sz val="10"/>
      <color rgb="FF0D1F3C"/>
      <name val="Calibri"/>
      <family val="0"/>
      <charset val="1"/>
    </font>
    <font>
      <b val="true"/>
      <sz val="13"/>
      <color rgb="FF00AEEF"/>
      <name val="Calibri"/>
      <family val="0"/>
      <charset val="1"/>
    </font>
    <font>
      <i val="true"/>
      <sz val="9"/>
      <color rgb="FF0A5EB0"/>
      <name val="Calibri"/>
      <family val="0"/>
      <charset val="1"/>
    </font>
    <font>
      <i val="true"/>
      <sz val="9"/>
      <color rgb="FFC45B00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b val="true"/>
      <sz val="10"/>
      <color rgb="FFB30000"/>
      <name val="Calibri"/>
      <family val="0"/>
      <charset val="1"/>
    </font>
    <font>
      <b val="true"/>
      <sz val="13"/>
      <color rgb="FFFFFFFF"/>
      <name val="Calibri"/>
      <family val="0"/>
      <charset val="1"/>
    </font>
    <font>
      <b val="true"/>
      <sz val="18"/>
      <color rgb="FF0D1F3C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i val="true"/>
      <sz val="10"/>
      <color rgb="FF0D1F3C"/>
      <name val="Calibri"/>
      <family val="0"/>
      <charset val="1"/>
    </font>
    <font>
      <i val="true"/>
      <sz val="9"/>
      <color rgb="FF5A6475"/>
      <name val="Calibri"/>
      <family val="0"/>
      <charset val="1"/>
    </font>
    <font>
      <b val="true"/>
      <sz val="11"/>
      <color rgb="FF0A5EB0"/>
      <name val="Calibri"/>
      <family val="0"/>
      <charset val="1"/>
    </font>
    <font>
      <sz val="9"/>
      <color rgb="FF5A6475"/>
      <name val="Calibri"/>
      <family val="0"/>
      <charset val="1"/>
    </font>
    <font>
      <b val="true"/>
      <sz val="12"/>
      <color rgb="FF1A7A4A"/>
      <name val="Calibri"/>
      <family val="0"/>
      <charset val="1"/>
    </font>
    <font>
      <b val="true"/>
      <sz val="12"/>
      <color rgb="FFB30000"/>
      <name val="Calibri"/>
      <family val="0"/>
      <charset val="1"/>
    </font>
    <font>
      <b val="true"/>
      <sz val="12"/>
      <color rgb="FF0A5EB0"/>
      <name val="Calibri"/>
      <family val="0"/>
      <charset val="1"/>
    </font>
    <font>
      <b val="true"/>
      <sz val="12"/>
      <color rgb="FFD1D9E0"/>
      <name val="Calibri"/>
      <family val="0"/>
      <charset val="1"/>
    </font>
    <font>
      <b val="true"/>
      <sz val="12"/>
      <color rgb="FF7A6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b val="true"/>
      <sz val="13"/>
      <color rgb="FF000000"/>
      <name val="Calibri"/>
      <family val="0"/>
      <charset val="1"/>
    </font>
    <font>
      <b val="true"/>
      <sz val="10"/>
      <color rgb="FF1A1A2E"/>
      <name val="Calibri"/>
      <family val="0"/>
      <charset val="1"/>
    </font>
    <font>
      <sz val="9"/>
      <color rgb="FF1A1A2E"/>
      <name val="Calibri"/>
      <family val="0"/>
      <charset val="1"/>
    </font>
    <font>
      <b val="true"/>
      <sz val="10"/>
      <color rgb="FFC45B00"/>
      <name val="Calibri"/>
      <family val="0"/>
      <charset val="1"/>
    </font>
    <font>
      <b val="true"/>
      <sz val="10"/>
      <color rgb="FF7A6000"/>
      <name val="Calibri"/>
      <family val="0"/>
      <charset val="1"/>
    </font>
    <font>
      <b val="true"/>
      <sz val="17"/>
      <color rgb="FFFFFFFF"/>
      <name val="Calibri"/>
      <family val="0"/>
      <charset val="1"/>
    </font>
    <font>
      <i val="true"/>
      <sz val="11"/>
      <color rgb="FF0D1F3C"/>
      <name val="Calibri"/>
      <family val="0"/>
      <charset val="1"/>
    </font>
    <font>
      <b val="true"/>
      <sz val="32"/>
      <color rgb="FFFFFFFF"/>
      <name val="Calibri"/>
      <family val="0"/>
      <charset val="1"/>
    </font>
    <font>
      <b val="true"/>
      <sz val="10"/>
      <color rgb="FF1A7A4A"/>
      <name val="Calibri"/>
      <family val="0"/>
      <charset val="1"/>
    </font>
    <font>
      <b val="true"/>
      <sz val="10"/>
      <color rgb="FF5A6475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6"/>
      <color rgb="FFFFFFFF"/>
      <name val="Calibri"/>
      <family val="0"/>
      <charset val="1"/>
    </font>
    <font>
      <i val="true"/>
      <sz val="12"/>
      <color rgb="FF0D1F3C"/>
      <name val="Calibri"/>
      <family val="0"/>
      <charset val="1"/>
    </font>
    <font>
      <b val="true"/>
      <sz val="11"/>
      <color rgb="FF0D1F3C"/>
      <name val="Calibri"/>
      <family val="0"/>
      <charset val="1"/>
    </font>
    <font>
      <i val="true"/>
      <sz val="10"/>
      <color rgb="FF0A5EB0"/>
      <name val="Calibri"/>
      <family val="0"/>
      <charset val="1"/>
    </font>
  </fonts>
  <fills count="29">
    <fill>
      <patternFill patternType="none"/>
    </fill>
    <fill>
      <patternFill patternType="gray125"/>
    </fill>
    <fill>
      <patternFill patternType="solid">
        <fgColor rgb="FF0D1F3C"/>
        <bgColor rgb="FF1A1A2E"/>
      </patternFill>
    </fill>
    <fill>
      <patternFill patternType="solid">
        <fgColor rgb="FF00AEEF"/>
        <bgColor rgb="FF0090CC"/>
      </patternFill>
    </fill>
    <fill>
      <patternFill patternType="solid">
        <fgColor rgb="FFF0F8FF"/>
        <bgColor rgb="FFEEF9F2"/>
      </patternFill>
    </fill>
    <fill>
      <patternFill patternType="solid">
        <fgColor rgb="FFE6F4FC"/>
        <bgColor rgb="FFF0F8FF"/>
      </patternFill>
    </fill>
    <fill>
      <patternFill patternType="solid">
        <fgColor rgb="FFFFFFFF"/>
        <bgColor rgb="FFF9F9F9"/>
      </patternFill>
    </fill>
    <fill>
      <patternFill patternType="solid">
        <fgColor rgb="FF1B5E8C"/>
        <bgColor rgb="FF0A5EB0"/>
      </patternFill>
    </fill>
    <fill>
      <patternFill patternType="solid">
        <fgColor rgb="FFD6EAF8"/>
        <bgColor rgb="FFD4EDDA"/>
      </patternFill>
    </fill>
    <fill>
      <patternFill patternType="solid">
        <fgColor rgb="FF1A5E47"/>
        <bgColor rgb="FF1A7A4A"/>
      </patternFill>
    </fill>
    <fill>
      <patternFill patternType="solid">
        <fgColor rgb="FFD5F5E3"/>
        <bgColor rgb="FFD4EDDA"/>
      </patternFill>
    </fill>
    <fill>
      <patternFill patternType="solid">
        <fgColor rgb="FF6A1FA8"/>
        <bgColor rgb="FF5B2D8E"/>
      </patternFill>
    </fill>
    <fill>
      <patternFill patternType="solid">
        <fgColor rgb="FFF3E5FF"/>
        <bgColor rgb="FFE9ECEF"/>
      </patternFill>
    </fill>
    <fill>
      <patternFill patternType="solid">
        <fgColor rgb="FFB34700"/>
        <bgColor rgb="FFC45B00"/>
      </patternFill>
    </fill>
    <fill>
      <patternFill patternType="solid">
        <fgColor rgb="FFFDEBD0"/>
        <bgColor rgb="FFFFE5CC"/>
      </patternFill>
    </fill>
    <fill>
      <patternFill patternType="solid">
        <fgColor rgb="FF7A6000"/>
        <bgColor rgb="FFB34700"/>
      </patternFill>
    </fill>
    <fill>
      <patternFill patternType="solid">
        <fgColor rgb="FFFEF9E7"/>
        <bgColor rgb="FFF9F9F9"/>
      </patternFill>
    </fill>
    <fill>
      <patternFill patternType="solid">
        <fgColor rgb="FF0A5EB0"/>
        <bgColor rgb="FF1B5E8C"/>
      </patternFill>
    </fill>
    <fill>
      <patternFill patternType="solid">
        <fgColor rgb="FFFFE5CC"/>
        <bgColor rgb="FFFDEBD0"/>
      </patternFill>
    </fill>
    <fill>
      <patternFill patternType="solid">
        <fgColor rgb="FFFFD6D6"/>
        <bgColor rgb="FFFFE5CC"/>
      </patternFill>
    </fill>
    <fill>
      <patternFill patternType="solid">
        <fgColor rgb="FFD4EDDA"/>
        <bgColor rgb="FFD5F5E3"/>
      </patternFill>
    </fill>
    <fill>
      <patternFill patternType="solid">
        <fgColor rgb="FFFFF3CC"/>
        <bgColor rgb="FFFDEBD0"/>
      </patternFill>
    </fill>
    <fill>
      <patternFill patternType="solid">
        <fgColor rgb="FFFFEB84"/>
        <bgColor rgb="FFFFCC80"/>
      </patternFill>
    </fill>
    <fill>
      <patternFill patternType="solid">
        <fgColor rgb="FFFFCC80"/>
        <bgColor rgb="FFFFEB84"/>
      </patternFill>
    </fill>
    <fill>
      <patternFill patternType="solid">
        <fgColor rgb="FFF8696B"/>
        <bgColor rgb="FFC0504D"/>
      </patternFill>
    </fill>
    <fill>
      <patternFill patternType="solid">
        <fgColor rgb="FFA9D18E"/>
        <bgColor rgb="FF9BBB59"/>
      </patternFill>
    </fill>
    <fill>
      <patternFill patternType="solid">
        <fgColor rgb="FFC45B00"/>
        <bgColor rgb="FFB34700"/>
      </patternFill>
    </fill>
    <fill>
      <patternFill patternType="solid">
        <fgColor rgb="FFB30000"/>
        <bgColor rgb="FF800000"/>
      </patternFill>
    </fill>
    <fill>
      <patternFill patternType="solid">
        <fgColor rgb="FFE9ECEF"/>
        <bgColor rgb="FFE6F4F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>
        <color rgb="FF0D1F3C"/>
      </left>
      <right/>
      <top style="thin">
        <color rgb="FF0D1F3C"/>
      </top>
      <bottom style="thin">
        <color rgb="FF0D1F3C"/>
      </bottom>
      <diagonal/>
    </border>
    <border diagonalUp="false" diagonalDown="false">
      <left style="thin">
        <color rgb="FF00AEEF"/>
      </left>
      <right/>
      <top style="thin">
        <color rgb="FF00AEEF"/>
      </top>
      <bottom style="thin">
        <color rgb="FF00AEEF"/>
      </bottom>
      <diagonal/>
    </border>
    <border diagonalUp="false" diagonalDown="false">
      <left style="medium">
        <color rgb="FF00AEEF"/>
      </left>
      <right/>
      <top style="medium">
        <color rgb="FF00AEEF"/>
      </top>
      <bottom style="medium">
        <color rgb="FF00AEEF"/>
      </bottom>
      <diagonal/>
    </border>
    <border diagonalUp="false" diagonalDown="false">
      <left style="thin">
        <color rgb="FFD1D9E0"/>
      </left>
      <right/>
      <top style="thin">
        <color rgb="FFD1D9E0"/>
      </top>
      <bottom style="thin">
        <color rgb="FFD1D9E0"/>
      </bottom>
      <diagonal/>
    </border>
    <border diagonalUp="false" diagonalDown="false">
      <left style="thin">
        <color rgb="FF1B5E8C"/>
      </left>
      <right/>
      <top style="thin">
        <color rgb="FF1B5E8C"/>
      </top>
      <bottom/>
      <diagonal/>
    </border>
    <border diagonalUp="false" diagonalDown="false">
      <left style="thin">
        <color rgb="FFD1D9E0"/>
      </left>
      <right/>
      <top style="thin">
        <color rgb="FFD1D9E0"/>
      </top>
      <bottom/>
      <diagonal/>
    </border>
    <border diagonalUp="false" diagonalDown="false">
      <left style="thin">
        <color rgb="FF1A5E47"/>
      </left>
      <right/>
      <top style="thin">
        <color rgb="FF1A5E47"/>
      </top>
      <bottom/>
      <diagonal/>
    </border>
    <border diagonalUp="false" diagonalDown="false">
      <left style="thin">
        <color rgb="FF6A1FA8"/>
      </left>
      <right/>
      <top style="thin">
        <color rgb="FF6A1FA8"/>
      </top>
      <bottom/>
      <diagonal/>
    </border>
    <border diagonalUp="false" diagonalDown="false">
      <left style="thin">
        <color rgb="FFB34700"/>
      </left>
      <right/>
      <top style="thin">
        <color rgb="FFB34700"/>
      </top>
      <bottom/>
      <diagonal/>
    </border>
    <border diagonalUp="false" diagonalDown="false">
      <left style="thin">
        <color rgb="FF7A6000"/>
      </left>
      <right/>
      <top style="thin">
        <color rgb="FF7A6000"/>
      </top>
      <bottom/>
      <diagonal/>
    </border>
    <border diagonalUp="false" diagonalDown="false">
      <left style="thin">
        <color rgb="FF0A5EB0"/>
      </left>
      <right/>
      <top style="thin">
        <color rgb="FF0A5EB0"/>
      </top>
      <bottom style="thin">
        <color rgb="FF0A5EB0"/>
      </bottom>
      <diagonal/>
    </border>
    <border diagonalUp="false" diagonalDown="false">
      <left style="thin">
        <color rgb="FF0D1F3C"/>
      </left>
      <right style="thin">
        <color rgb="FF0D1F3C"/>
      </right>
      <top style="thin">
        <color rgb="FF0D1F3C"/>
      </top>
      <bottom style="thin">
        <color rgb="FF0D1F3C"/>
      </bottom>
      <diagonal/>
    </border>
    <border diagonalUp="false" diagonalDown="false">
      <left style="thin">
        <color rgb="FFD1D9E0"/>
      </left>
      <right style="thin">
        <color rgb="FFD1D9E0"/>
      </right>
      <top style="thin">
        <color rgb="FFD1D9E0"/>
      </top>
      <bottom style="thin">
        <color rgb="FFD1D9E0"/>
      </bottom>
      <diagonal/>
    </border>
    <border diagonalUp="false" diagonalDown="false">
      <left style="thin">
        <color rgb="FF0A5EB0"/>
      </left>
      <right style="thin">
        <color rgb="FF0A5EB0"/>
      </right>
      <top style="thin">
        <color rgb="FF0A5EB0"/>
      </top>
      <bottom style="thin">
        <color rgb="FF0A5EB0"/>
      </bottom>
      <diagonal/>
    </border>
    <border diagonalUp="false" diagonalDown="false">
      <left style="thin">
        <color rgb="FFE6F4FC"/>
      </left>
      <right/>
      <top style="thin">
        <color rgb="FFE6F4FC"/>
      </top>
      <bottom style="thin">
        <color rgb="FFE6F4FC"/>
      </bottom>
      <diagonal/>
    </border>
    <border diagonalUp="false" diagonalDown="false">
      <left style="thin">
        <color rgb="FF00AEEF"/>
      </left>
      <right style="thin">
        <color rgb="FF00AEEF"/>
      </right>
      <top style="thin">
        <color rgb="FF00AEEF"/>
      </top>
      <bottom style="thin">
        <color rgb="FF00AEEF"/>
      </bottom>
      <diagonal/>
    </border>
    <border diagonalUp="false" diagonalDown="false">
      <left style="medium">
        <color rgb="FF0090CC"/>
      </left>
      <right/>
      <top style="medium">
        <color rgb="FF0090CC"/>
      </top>
      <bottom/>
      <diagonal/>
    </border>
    <border diagonalUp="false" diagonalDown="false">
      <left style="thin">
        <color rgb="FF1B5E8C"/>
      </left>
      <right/>
      <top style="thin">
        <color rgb="FF1B5E8C"/>
      </top>
      <bottom style="thin">
        <color rgb="FF1B5E8C"/>
      </bottom>
      <diagonal/>
    </border>
    <border diagonalUp="false" diagonalDown="false">
      <left style="thin">
        <color rgb="FF1A5E47"/>
      </left>
      <right/>
      <top style="thin">
        <color rgb="FF1A5E47"/>
      </top>
      <bottom style="thin">
        <color rgb="FF1A5E47"/>
      </bottom>
      <diagonal/>
    </border>
    <border diagonalUp="false" diagonalDown="false">
      <left style="thin">
        <color rgb="FF6A1FA8"/>
      </left>
      <right/>
      <top style="thin">
        <color rgb="FF6A1FA8"/>
      </top>
      <bottom style="thin">
        <color rgb="FF6A1FA8"/>
      </bottom>
      <diagonal/>
    </border>
    <border diagonalUp="false" diagonalDown="false">
      <left style="thin">
        <color rgb="FFB34700"/>
      </left>
      <right/>
      <top style="thin">
        <color rgb="FFB34700"/>
      </top>
      <bottom style="thin">
        <color rgb="FFB34700"/>
      </bottom>
      <diagonal/>
    </border>
    <border diagonalUp="false" diagonalDown="false">
      <left style="thin">
        <color rgb="FF7A6000"/>
      </left>
      <right/>
      <top style="thin">
        <color rgb="FF7A6000"/>
      </top>
      <bottom style="thin">
        <color rgb="FF7A60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5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8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9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11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2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1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15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6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17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4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6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5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1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5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18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4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4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4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19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6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6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6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2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4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17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1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5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0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2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19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1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2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23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2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38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2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4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6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6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6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8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21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4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17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6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7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5" fillId="17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5" fillId="26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5" fillId="27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2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6" fillId="2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6" fillId="19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6" fillId="21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6" fillId="18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28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6" fillId="28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1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2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3" fillId="4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9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11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13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15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2">
    <dxf>
      <font>
        <name val="Calibri"/>
        <charset val="1"/>
        <family val="0"/>
        <b val="1"/>
        <color rgb="FFB30000"/>
      </font>
      <fill>
        <patternFill>
          <bgColor rgb="FFFFD6D6"/>
        </patternFill>
      </fill>
    </dxf>
    <dxf>
      <font>
        <name val="Calibri"/>
        <charset val="1"/>
        <family val="0"/>
        <b val="1"/>
        <color rgb="FFC45B00"/>
      </font>
      <fill>
        <patternFill>
          <bgColor rgb="FFFFE5CC"/>
        </patternFill>
      </fill>
    </dxf>
    <dxf>
      <font>
        <name val="Calibri"/>
        <charset val="1"/>
        <family val="0"/>
        <b val="1"/>
        <color rgb="FF7A6000"/>
      </font>
      <fill>
        <patternFill>
          <bgColor rgb="FFFFF3CC"/>
        </patternFill>
      </fill>
    </dxf>
    <dxf>
      <font>
        <name val="Calibri"/>
        <charset val="1"/>
        <family val="0"/>
        <b val="1"/>
        <color rgb="FF1A7A4A"/>
      </font>
      <fill>
        <patternFill>
          <bgColor rgb="FFD4EDDA"/>
        </patternFill>
      </fill>
    </dxf>
    <dxf>
      <font>
        <name val="Calibri"/>
        <charset val="1"/>
        <family val="0"/>
        <b val="1"/>
        <color rgb="FF5A6475"/>
      </font>
      <fill>
        <patternFill>
          <bgColor rgb="FFE9ECEF"/>
        </patternFill>
      </fill>
    </dxf>
    <dxf>
      <font>
        <name val="Calibri"/>
        <charset val="1"/>
        <family val="0"/>
        <b val="1"/>
        <color rgb="FFB30000"/>
      </font>
      <fill>
        <patternFill>
          <bgColor rgb="FFFFE8E8"/>
        </patternFill>
      </fill>
    </dxf>
    <dxf>
      <fill>
        <patternFill>
          <bgColor rgb="FFD4EDDA"/>
        </patternFill>
      </fill>
    </dxf>
    <dxf>
      <fill>
        <patternFill>
          <bgColor rgb="FFFFD6D6"/>
        </patternFill>
      </fill>
    </dxf>
    <dxf>
      <fill>
        <patternFill>
          <bgColor rgb="FFFFE5CC"/>
        </patternFill>
      </fill>
    </dxf>
    <dxf>
      <fill>
        <patternFill>
          <bgColor rgb="FFFFF3CC"/>
        </patternFill>
      </fill>
    </dxf>
    <dxf>
      <fill>
        <patternFill>
          <bgColor rgb="FFE6F4FC"/>
        </patternFill>
      </fill>
    </dxf>
    <dxf>
      <fill>
        <patternFill>
          <bgColor rgb="FFEEF9F2"/>
        </patternFill>
      </fill>
    </dxf>
  </dxfs>
  <colors>
    <indexedColors>
      <rgbColor rgb="FF000000"/>
      <rgbColor rgb="FFFFFFFF"/>
      <rgbColor rgb="FFFF0000"/>
      <rgbColor rgb="FFF9F9F9"/>
      <rgbColor rgb="FF0000FF"/>
      <rgbColor rgb="FFFDEBD0"/>
      <rgbColor rgb="FFFF00FF"/>
      <rgbColor rgb="FFEEF9F2"/>
      <rgbColor rgb="FFB30000"/>
      <rgbColor rgb="FF1A5E47"/>
      <rgbColor rgb="FF000080"/>
      <rgbColor rgb="FF7A6000"/>
      <rgbColor rgb="FF6A1FA8"/>
      <rgbColor rgb="FF17875A"/>
      <rgbColor rgb="FFCCCCCC"/>
      <rgbColor rgb="FF878787"/>
      <rgbColor rgb="FFD4EDDA"/>
      <rgbColor rgb="FFC0504D"/>
      <rgbColor rgb="FFFFF3CC"/>
      <rgbColor rgb="FFE6F4FC"/>
      <rgbColor rgb="FF660066"/>
      <rgbColor rgb="FFF8696B"/>
      <rgbColor rgb="FF0A5EB0"/>
      <rgbColor rgb="FFD1D9E0"/>
      <rgbColor rgb="FF000080"/>
      <rgbColor rgb="FFFF00FF"/>
      <rgbColor rgb="FFFEF9E7"/>
      <rgbColor rgb="FFF0F8FF"/>
      <rgbColor rgb="FF800080"/>
      <rgbColor rgb="FF800000"/>
      <rgbColor rgb="FF1A7A4A"/>
      <rgbColor rgb="FF0000FF"/>
      <rgbColor rgb="FF00AEEF"/>
      <rgbColor rgb="FFD6EAF8"/>
      <rgbColor rgb="FFD5F5E3"/>
      <rgbColor rgb="FFFFEB84"/>
      <rgbColor rgb="FFA9D18E"/>
      <rgbColor rgb="FFFFD6D6"/>
      <rgbColor rgb="FFD9D9D9"/>
      <rgbColor rgb="FFFFCC80"/>
      <rgbColor rgb="FF4F81BD"/>
      <rgbColor rgb="FFE9ECEF"/>
      <rgbColor rgb="FF9BBB59"/>
      <rgbColor rgb="FFFFE5CC"/>
      <rgbColor rgb="FFFFE8E8"/>
      <rgbColor rgb="FFC45B00"/>
      <rgbColor rgb="FF5A6475"/>
      <rgbColor rgb="FF8064A2"/>
      <rgbColor rgb="FF0D1F3C"/>
      <rgbColor rgb="FF0090CC"/>
      <rgbColor rgb="FF003300"/>
      <rgbColor rgb="FF1B5E8C"/>
      <rgbColor rgb="FFB34700"/>
      <rgbColor rgb="FFF3E5FF"/>
      <rgbColor rgb="FF5B2D8E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Statut Documentation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doughnutChart>
        <c:varyColors val="1"/>
        <c:ser>
          <c:idx val="0"/>
          <c:order val="0"/>
          <c:tx>
            <c:strRef>
              <c:f>'Tableau de Bord'!B11</c:f>
              <c:strCache>
                <c:ptCount val="1"/>
                <c:pt idx="0">
                  <c:v>Nb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4f81b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c0504d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"/>
            <c:spPr>
              <a:solidFill>
                <a:srgbClr val="9bbb59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3"/>
            <c:spPr>
              <a:solidFill>
                <a:srgbClr val="8064a2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'Tableau de Bord'!$A$12:$A$15</c:f>
              <c:strCache>
                <c:ptCount val="4"/>
                <c:pt idx="0">
                  <c:v>Documente</c:v>
                </c:pt>
                <c:pt idx="1">
                  <c:v>En cours</c:v>
                </c:pt>
                <c:pt idx="2">
                  <c:v>A faire</c:v>
                </c:pt>
                <c:pt idx="3">
                  <c:v>Archive</c:v>
                </c:pt>
              </c:strCache>
            </c:strRef>
          </c:cat>
          <c:val>
            <c:numRef>
              <c:f>'Tableau de Bord'!$B$12:$B$15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>
                  <c:v>0</c:v>
                </c:pt>
              </c:numCache>
            </c:numRef>
          </c:val>
        </c:ser>
        <c:firstSliceAng val="0"/>
        <c:holeSize val="50"/>
      </c:doughnut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Processus par Criticite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'Tableau de Bord'!E11</c:f>
              <c:strCache>
                <c:ptCount val="1"/>
                <c:pt idx="0">
                  <c:v>Nb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'Tableau de Bord'!$D$12:$D$15</c:f>
              <c:strCache>
                <c:ptCount val="4"/>
                <c:pt idx="0">
                  <c:v>Critique</c:v>
                </c:pt>
                <c:pt idx="1">
                  <c:v>Eleve</c:v>
                </c:pt>
                <c:pt idx="2">
                  <c:v>Moyen</c:v>
                </c:pt>
                <c:pt idx="3">
                  <c:v>Faible</c:v>
                </c:pt>
              </c:strCache>
            </c:strRef>
          </c:cat>
          <c:val>
            <c:numRef>
              <c:f>'Tableau de Bord'!$E$12:$E$15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gapWidth val="150"/>
        <c:overlap val="0"/>
        <c:axId val="50780319"/>
        <c:axId val="15510965"/>
      </c:barChart>
      <c:catAx>
        <c:axId val="5078031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5510965"/>
        <c:crosses val="autoZero"/>
        <c:auto val="1"/>
        <c:lblAlgn val="ctr"/>
        <c:lblOffset val="100"/>
        <c:noMultiLvlLbl val="0"/>
      </c:catAx>
      <c:valAx>
        <c:axId val="1551096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078031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Score de Maturite par Processus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'Tableau de Bord'!B33</c:f>
              <c:strCache>
                <c:ptCount val="1"/>
                <c:pt idx="0">
                  <c:v>Score Maturite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'Tableau de Bord'!$A$34:$A$45</c:f>
              <c:strCache>
                <c:ptCount val="12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</c:strCache>
            </c:strRef>
          </c:cat>
          <c:val>
            <c:numRef>
              <c:f>'Tableau de Bord'!$B$34:$B$45</c:f>
              <c:numCache>
                <c:formatCode>0.0</c:formatCode>
                <c:ptCount val="12"/>
                <c:pt idx="0">
                  <c:v>1.8</c:v>
                </c:pt>
                <c:pt idx="1">
                  <c:v>2.8</c:v>
                </c:pt>
                <c:pt idx="2">
                  <c:v>2.4</c:v>
                </c:pt>
                <c:pt idx="3">
                  <c:v>3.6</c:v>
                </c:pt>
                <c:pt idx="4">
                  <c:v>2.2</c:v>
                </c:pt>
                <c:pt idx="5">
                  <c:v>3</c:v>
                </c:pt>
                <c:pt idx="6">
                  <c:v>1.6</c:v>
                </c:pt>
                <c:pt idx="7">
                  <c:v>2.6</c:v>
                </c:pt>
                <c:pt idx="8">
                  <c:v>3.6</c:v>
                </c:pt>
                <c:pt idx="9">
                  <c:v>2.6</c:v>
                </c:pt>
                <c:pt idx="10">
                  <c:v>2.2</c:v>
                </c:pt>
                <c:pt idx="11">
                  <c:v>1.4</c:v>
                </c:pt>
              </c:numCache>
            </c:numRef>
          </c:val>
        </c:ser>
        <c:gapWidth val="150"/>
        <c:overlap val="0"/>
        <c:axId val="23247529"/>
        <c:axId val="99910896"/>
      </c:barChart>
      <c:catAx>
        <c:axId val="2324752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9910896"/>
        <c:crosses val="autoZero"/>
        <c:auto val="1"/>
        <c:lblAlgn val="ctr"/>
        <c:lblOffset val="100"/>
        <c:noMultiLvlLbl val="0"/>
      </c:catAx>
      <c:valAx>
        <c:axId val="9991089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324752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16</xdr:row>
      <xdr:rowOff>0</xdr:rowOff>
    </xdr:from>
    <xdr:to>
      <xdr:col>4</xdr:col>
      <xdr:colOff>880560</xdr:colOff>
      <xdr:row>37</xdr:row>
      <xdr:rowOff>90000</xdr:rowOff>
    </xdr:to>
    <xdr:graphicFrame>
      <xdr:nvGraphicFramePr>
        <xdr:cNvPr id="0" name="Chart 1"/>
        <xdr:cNvGraphicFramePr/>
      </xdr:nvGraphicFramePr>
      <xdr:xfrm>
        <a:off x="0" y="4305240"/>
        <a:ext cx="5039280" cy="431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16</xdr:row>
      <xdr:rowOff>0</xdr:rowOff>
    </xdr:from>
    <xdr:to>
      <xdr:col>22</xdr:col>
      <xdr:colOff>101520</xdr:colOff>
      <xdr:row>37</xdr:row>
      <xdr:rowOff>90000</xdr:rowOff>
    </xdr:to>
    <xdr:graphicFrame>
      <xdr:nvGraphicFramePr>
        <xdr:cNvPr id="1" name="Chart 2"/>
        <xdr:cNvGraphicFramePr/>
      </xdr:nvGraphicFramePr>
      <xdr:xfrm>
        <a:off x="5427360" y="4305240"/>
        <a:ext cx="5039280" cy="431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0</xdr:colOff>
      <xdr:row>31</xdr:row>
      <xdr:rowOff>0</xdr:rowOff>
    </xdr:from>
    <xdr:to>
      <xdr:col>27</xdr:col>
      <xdr:colOff>95400</xdr:colOff>
      <xdr:row>62</xdr:row>
      <xdr:rowOff>126000</xdr:rowOff>
    </xdr:to>
    <xdr:graphicFrame>
      <xdr:nvGraphicFramePr>
        <xdr:cNvPr id="2" name="Chart 3"/>
        <xdr:cNvGraphicFramePr/>
      </xdr:nvGraphicFramePr>
      <xdr:xfrm>
        <a:off x="4158720" y="7095960"/>
        <a:ext cx="9359280" cy="647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ontact@intervalle-technologies.com?subject=Demo%20BPM%20Intervalle%20Technologies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hyperlink" Target="mailto:contact@intervalle-technologies.com?subject=Demande%20de%20Demonstration%20BPM%20Gratuite%20&#8212;%20Intervalle%20Technologies&amp;body=Bonjour%2C%0A%0AJe%20souhaite%20reserver%20une%20demonstration%20personnalisee%20de%20votre%20solution%20BPM.%0A%0AMon%20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AEEF"/>
    <pageSetUpPr fitToPage="false"/>
  </sheetPr>
  <dimension ref="A1:M5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1" width="14"/>
    <col collapsed="false" customWidth="true" hidden="false" outlineLevel="0" max="13" min="6" style="1" width="10"/>
  </cols>
  <sheetData>
    <row r="1" customFormat="false" ht="51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27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8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25.5" hidden="false" customHeight="true" outlineLevel="0" collapsed="false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customFormat="false" ht="13.5" hidden="false" customHeight="tru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customFormat="false" ht="42" hidden="false" customHeight="true" outlineLevel="0" collapsed="false">
      <c r="A6" s="6" t="s">
        <v>3</v>
      </c>
      <c r="B6" s="6"/>
      <c r="C6" s="6"/>
      <c r="D6" s="6"/>
      <c r="E6" s="7" t="s">
        <v>4</v>
      </c>
      <c r="F6" s="7"/>
      <c r="G6" s="7"/>
      <c r="H6" s="7"/>
      <c r="I6" s="7"/>
      <c r="J6" s="8" t="s">
        <v>5</v>
      </c>
      <c r="K6" s="8"/>
      <c r="L6" s="8"/>
      <c r="M6" s="8"/>
    </row>
    <row r="7" customFormat="false" ht="13.5" hidden="false" customHeight="tru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customFormat="false" ht="25.5" hidden="false" customHeight="true" outlineLevel="0" collapsed="false">
      <c r="A8" s="5" t="s">
        <v>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customFormat="false" ht="9.75" hidden="false" customHeight="tru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customFormat="false" ht="18" hidden="false" customHeight="true" outlineLevel="0" collapsed="false">
      <c r="A10" s="9" t="s">
        <v>7</v>
      </c>
      <c r="B10" s="9"/>
      <c r="C10" s="9"/>
      <c r="D10" s="10" t="s">
        <v>8</v>
      </c>
      <c r="E10" s="10"/>
      <c r="F10" s="10"/>
      <c r="G10" s="10"/>
      <c r="H10" s="10"/>
      <c r="I10" s="10"/>
      <c r="J10" s="10"/>
      <c r="K10" s="10"/>
      <c r="L10" s="10"/>
      <c r="M10" s="10"/>
    </row>
    <row r="11" customFormat="false" ht="18" hidden="false" customHeight="true" outlineLevel="0" collapsed="false">
      <c r="A11" s="9"/>
      <c r="B11" s="9"/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customFormat="false" ht="18" hidden="false" customHeight="true" outlineLevel="0" collapsed="false">
      <c r="A12" s="9"/>
      <c r="B12" s="9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customFormat="false" ht="18" hidden="false" customHeight="true" outlineLevel="0" collapsed="false">
      <c r="A14" s="11" t="s">
        <v>9</v>
      </c>
      <c r="B14" s="11"/>
      <c r="C14" s="11"/>
      <c r="D14" s="12" t="s">
        <v>10</v>
      </c>
      <c r="E14" s="12"/>
      <c r="F14" s="12"/>
      <c r="G14" s="12"/>
      <c r="H14" s="12"/>
      <c r="I14" s="12"/>
      <c r="J14" s="12"/>
      <c r="K14" s="12"/>
      <c r="L14" s="12"/>
      <c r="M14" s="12"/>
    </row>
    <row r="15" customFormat="false" ht="18" hidden="false" customHeight="true" outlineLevel="0" collapsed="false">
      <c r="A15" s="11"/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customFormat="false" ht="18" hidden="false" customHeight="true" outlineLevel="0" collapsed="false">
      <c r="A16" s="11"/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customFormat="false" ht="18" hidden="false" customHeight="true" outlineLevel="0" collapsed="false">
      <c r="A18" s="13" t="s">
        <v>11</v>
      </c>
      <c r="B18" s="13"/>
      <c r="C18" s="13"/>
      <c r="D18" s="14" t="s">
        <v>12</v>
      </c>
      <c r="E18" s="14"/>
      <c r="F18" s="14"/>
      <c r="G18" s="14"/>
      <c r="H18" s="14"/>
      <c r="I18" s="14"/>
      <c r="J18" s="14"/>
      <c r="K18" s="14"/>
      <c r="L18" s="14"/>
      <c r="M18" s="14"/>
    </row>
    <row r="19" customFormat="false" ht="18" hidden="false" customHeight="true" outlineLevel="0" collapsed="false">
      <c r="A19" s="13"/>
      <c r="B19" s="13"/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customFormat="false" ht="18" hidden="false" customHeight="true" outlineLevel="0" collapsed="false">
      <c r="A20" s="13"/>
      <c r="B20" s="13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customFormat="false" ht="15" hidden="false" customHeight="false" outlineLevel="0" collapsed="false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customFormat="false" ht="18" hidden="false" customHeight="true" outlineLevel="0" collapsed="false">
      <c r="A22" s="15" t="s">
        <v>13</v>
      </c>
      <c r="B22" s="15"/>
      <c r="C22" s="15"/>
      <c r="D22" s="16" t="s">
        <v>14</v>
      </c>
      <c r="E22" s="16"/>
      <c r="F22" s="16"/>
      <c r="G22" s="16"/>
      <c r="H22" s="16"/>
      <c r="I22" s="16"/>
      <c r="J22" s="16"/>
      <c r="K22" s="16"/>
      <c r="L22" s="16"/>
      <c r="M22" s="16"/>
    </row>
    <row r="23" customFormat="false" ht="18" hidden="false" customHeight="true" outlineLevel="0" collapsed="false">
      <c r="A23" s="15"/>
      <c r="B23" s="15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customFormat="false" ht="18" hidden="false" customHeight="true" outlineLevel="0" collapsed="false">
      <c r="A24" s="15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customFormat="false" ht="1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customFormat="false" ht="18" hidden="false" customHeight="true" outlineLevel="0" collapsed="false">
      <c r="A26" s="17" t="s">
        <v>15</v>
      </c>
      <c r="B26" s="17"/>
      <c r="C26" s="17"/>
      <c r="D26" s="18" t="s">
        <v>16</v>
      </c>
      <c r="E26" s="18"/>
      <c r="F26" s="18"/>
      <c r="G26" s="18"/>
      <c r="H26" s="18"/>
      <c r="I26" s="18"/>
      <c r="J26" s="18"/>
      <c r="K26" s="18"/>
      <c r="L26" s="18"/>
      <c r="M26" s="18"/>
    </row>
    <row r="27" customFormat="false" ht="18" hidden="false" customHeight="true" outlineLevel="0" collapsed="false">
      <c r="A27" s="17"/>
      <c r="B27" s="17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customFormat="false" ht="18" hidden="false" customHeight="true" outlineLevel="0" collapsed="false">
      <c r="A28" s="17"/>
      <c r="B28" s="17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customFormat="false" ht="15" hidden="false" customHeight="fals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customFormat="false" ht="13.5" hidden="false" customHeight="true" outlineLevel="0" collapsed="false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customFormat="false" ht="25.5" hidden="false" customHeight="true" outlineLevel="0" collapsed="false">
      <c r="A31" s="5" t="s">
        <v>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customFormat="false" ht="21.75" hidden="false" customHeight="true" outlineLevel="0" collapsed="false">
      <c r="A32" s="19" t="s">
        <v>18</v>
      </c>
      <c r="B32" s="19"/>
      <c r="C32" s="19"/>
      <c r="D32" s="19"/>
      <c r="E32" s="20" t="s">
        <v>19</v>
      </c>
      <c r="F32" s="20"/>
      <c r="G32" s="20"/>
      <c r="H32" s="20"/>
      <c r="I32" s="20"/>
      <c r="J32" s="20"/>
      <c r="K32" s="20"/>
      <c r="L32" s="20"/>
      <c r="M32" s="20"/>
    </row>
    <row r="33" customFormat="false" ht="21.75" hidden="false" customHeight="true" outlineLevel="0" collapsed="false">
      <c r="A33" s="19" t="s">
        <v>20</v>
      </c>
      <c r="B33" s="19"/>
      <c r="C33" s="19"/>
      <c r="D33" s="19"/>
      <c r="E33" s="20" t="s">
        <v>21</v>
      </c>
      <c r="F33" s="20"/>
      <c r="G33" s="20"/>
      <c r="H33" s="20"/>
      <c r="I33" s="20"/>
      <c r="J33" s="20"/>
      <c r="K33" s="20"/>
      <c r="L33" s="20"/>
      <c r="M33" s="20"/>
    </row>
    <row r="34" customFormat="false" ht="21.75" hidden="false" customHeight="true" outlineLevel="0" collapsed="false">
      <c r="A34" s="19" t="s">
        <v>22</v>
      </c>
      <c r="B34" s="19"/>
      <c r="C34" s="19"/>
      <c r="D34" s="19"/>
      <c r="E34" s="20" t="s">
        <v>23</v>
      </c>
      <c r="F34" s="20"/>
      <c r="G34" s="20"/>
      <c r="H34" s="20"/>
      <c r="I34" s="20"/>
      <c r="J34" s="20"/>
      <c r="K34" s="20"/>
      <c r="L34" s="20"/>
      <c r="M34" s="20"/>
    </row>
    <row r="35" customFormat="false" ht="21.75" hidden="false" customHeight="true" outlineLevel="0" collapsed="false">
      <c r="A35" s="19" t="s">
        <v>24</v>
      </c>
      <c r="B35" s="19"/>
      <c r="C35" s="19"/>
      <c r="D35" s="19"/>
      <c r="E35" s="20" t="s">
        <v>25</v>
      </c>
      <c r="F35" s="20"/>
      <c r="G35" s="20"/>
      <c r="H35" s="20"/>
      <c r="I35" s="20"/>
      <c r="J35" s="20"/>
      <c r="K35" s="20"/>
      <c r="L35" s="20"/>
      <c r="M35" s="20"/>
    </row>
    <row r="36" customFormat="false" ht="21.75" hidden="false" customHeight="true" outlineLevel="0" collapsed="false">
      <c r="A36" s="19" t="s">
        <v>26</v>
      </c>
      <c r="B36" s="19"/>
      <c r="C36" s="19"/>
      <c r="D36" s="19"/>
      <c r="E36" s="20" t="s">
        <v>27</v>
      </c>
      <c r="F36" s="20"/>
      <c r="G36" s="20"/>
      <c r="H36" s="20"/>
      <c r="I36" s="20"/>
      <c r="J36" s="20"/>
      <c r="K36" s="20"/>
      <c r="L36" s="20"/>
      <c r="M36" s="20"/>
    </row>
    <row r="37" customFormat="false" ht="21.75" hidden="false" customHeight="true" outlineLevel="0" collapsed="false">
      <c r="A37" s="19" t="s">
        <v>28</v>
      </c>
      <c r="B37" s="19"/>
      <c r="C37" s="19"/>
      <c r="D37" s="19"/>
      <c r="E37" s="20" t="s">
        <v>29</v>
      </c>
      <c r="F37" s="20"/>
      <c r="G37" s="20"/>
      <c r="H37" s="20"/>
      <c r="I37" s="20"/>
      <c r="J37" s="20"/>
      <c r="K37" s="20"/>
      <c r="L37" s="20"/>
      <c r="M37" s="20"/>
    </row>
    <row r="38" customFormat="false" ht="21.75" hidden="false" customHeight="true" outlineLevel="0" collapsed="false">
      <c r="A38" s="19" t="s">
        <v>30</v>
      </c>
      <c r="B38" s="19"/>
      <c r="C38" s="19"/>
      <c r="D38" s="19"/>
      <c r="E38" s="20" t="s">
        <v>31</v>
      </c>
      <c r="F38" s="20"/>
      <c r="G38" s="20"/>
      <c r="H38" s="20"/>
      <c r="I38" s="20"/>
      <c r="J38" s="20"/>
      <c r="K38" s="20"/>
      <c r="L38" s="20"/>
      <c r="M38" s="20"/>
    </row>
    <row r="39" customFormat="false" ht="13.5" hidden="false" customHeight="tru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customFormat="false" ht="25.5" hidden="false" customHeight="true" outlineLevel="0" collapsed="false">
      <c r="A40" s="21" t="s">
        <v>32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</row>
    <row r="41" customFormat="false" ht="25.5" hidden="false" customHeight="true" outlineLevel="0" collapsed="false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</row>
    <row r="42" customFormat="false" ht="15" hidden="false" customHeight="false" outlineLevel="0" collapsed="false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customFormat="false" ht="15" hidden="false" customHeight="false" outlineLevel="0" collapsed="false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customFormat="false" ht="15" hidden="false" customHeight="false" outlineLevel="0" collapsed="false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customFormat="false" ht="1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customFormat="false" ht="1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customFormat="false" ht="1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customFormat="false" ht="1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customFormat="false" ht="1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customFormat="false" ht="1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customFormat="false" ht="1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customFormat="false" ht="1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customFormat="false" ht="1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customFormat="false" ht="1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33">
    <mergeCell ref="A1:M1"/>
    <mergeCell ref="A2:M2"/>
    <mergeCell ref="A4:M4"/>
    <mergeCell ref="A6:D6"/>
    <mergeCell ref="E6:I6"/>
    <mergeCell ref="J6:M6"/>
    <mergeCell ref="A8:M8"/>
    <mergeCell ref="A10:C12"/>
    <mergeCell ref="D10:M12"/>
    <mergeCell ref="A14:C16"/>
    <mergeCell ref="D14:M16"/>
    <mergeCell ref="A18:C20"/>
    <mergeCell ref="D18:M20"/>
    <mergeCell ref="A22:C24"/>
    <mergeCell ref="D22:M24"/>
    <mergeCell ref="A26:C28"/>
    <mergeCell ref="D26:M28"/>
    <mergeCell ref="A31:M31"/>
    <mergeCell ref="A32:D32"/>
    <mergeCell ref="E32:M32"/>
    <mergeCell ref="A33:D33"/>
    <mergeCell ref="E33:M33"/>
    <mergeCell ref="A34:D34"/>
    <mergeCell ref="E34:M34"/>
    <mergeCell ref="A35:D35"/>
    <mergeCell ref="E35:M35"/>
    <mergeCell ref="A36:D36"/>
    <mergeCell ref="E36:M36"/>
    <mergeCell ref="A37:D37"/>
    <mergeCell ref="E37:M37"/>
    <mergeCell ref="A38:D38"/>
    <mergeCell ref="E38:M38"/>
    <mergeCell ref="A40:M41"/>
  </mergeCells>
  <dataValidations count="1">
    <dataValidation allowBlank="false" errorStyle="stop" operator="between" showDropDown="false" showErrorMessage="false" showInputMessage="false" sqref="E6" type="list">
      <formula1>"Banque,Assurances,Telco,Industrie,Oil &amp; Gaz"</formula1>
      <formula2>0</formula2>
    </dataValidation>
  </dataValidations>
  <hyperlinks>
    <hyperlink ref="A40" r:id="rId1" display="Besoin d accompagnement ?  Reservez votre demonstration BPM gratuite  —  contact@intervalle-technologies.com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A6475"/>
    <pageSetUpPr fitToPage="false"/>
  </sheetPr>
  <dimension ref="A1:M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14"/>
    <col collapsed="false" customWidth="true" hidden="false" outlineLevel="0" max="3" min="3" style="1" width="6"/>
    <col collapsed="false" customWidth="true" hidden="false" outlineLevel="0" max="4" min="4" style="1" width="8"/>
    <col collapsed="false" customWidth="true" hidden="false" outlineLevel="0" max="5" min="5" style="1" width="22"/>
    <col collapsed="false" customWidth="true" hidden="false" outlineLevel="0" max="6" min="6" style="1" width="18"/>
    <col collapsed="false" customWidth="true" hidden="false" outlineLevel="0" max="7" min="7" style="1" width="30"/>
    <col collapsed="false" customWidth="true" hidden="false" outlineLevel="0" max="8" min="8" style="1" width="50"/>
    <col collapsed="false" customWidth="true" hidden="false" outlineLevel="0" max="9" min="9" style="1" width="20"/>
    <col collapsed="false" customWidth="true" hidden="false" outlineLevel="0" max="11" min="10" style="1" width="12"/>
    <col collapsed="false" customWidth="true" hidden="false" outlineLevel="0" max="12" min="12" style="1" width="14"/>
    <col collapsed="false" customWidth="true" hidden="false" outlineLevel="0" max="13" min="13" style="1" width="12"/>
  </cols>
  <sheetData>
    <row r="1" customFormat="false" ht="21.75" hidden="false" customHeight="true" outlineLevel="0" collapsed="false">
      <c r="A1" s="22" t="s">
        <v>33</v>
      </c>
      <c r="B1" s="22" t="s">
        <v>34</v>
      </c>
      <c r="C1" s="22" t="s">
        <v>35</v>
      </c>
      <c r="D1" s="22" t="s">
        <v>36</v>
      </c>
      <c r="E1" s="22" t="s">
        <v>37</v>
      </c>
      <c r="F1" s="22" t="s">
        <v>38</v>
      </c>
      <c r="G1" s="22" t="s">
        <v>39</v>
      </c>
      <c r="H1" s="22" t="s">
        <v>40</v>
      </c>
      <c r="I1" s="22" t="s">
        <v>41</v>
      </c>
      <c r="J1" s="22" t="s">
        <v>42</v>
      </c>
      <c r="K1" s="22" t="s">
        <v>43</v>
      </c>
      <c r="L1" s="22" t="s">
        <v>44</v>
      </c>
      <c r="M1" s="22" t="s">
        <v>45</v>
      </c>
    </row>
    <row r="2" customFormat="false" ht="15" hidden="false" customHeight="false" outlineLevel="0" collapsed="false">
      <c r="A2" s="23" t="s">
        <v>46</v>
      </c>
      <c r="B2" s="23" t="s">
        <v>4</v>
      </c>
      <c r="C2" s="23" t="n">
        <v>1</v>
      </c>
      <c r="D2" s="23" t="s">
        <v>47</v>
      </c>
      <c r="E2" s="23" t="s">
        <v>48</v>
      </c>
      <c r="F2" s="23" t="s">
        <v>49</v>
      </c>
      <c r="G2" s="23" t="s">
        <v>50</v>
      </c>
      <c r="H2" s="23" t="s">
        <v>51</v>
      </c>
      <c r="I2" s="23" t="s">
        <v>52</v>
      </c>
      <c r="J2" s="23" t="s">
        <v>53</v>
      </c>
      <c r="K2" s="23" t="s">
        <v>54</v>
      </c>
      <c r="L2" s="23" t="s">
        <v>55</v>
      </c>
      <c r="M2" s="23" t="s">
        <v>56</v>
      </c>
    </row>
    <row r="3" customFormat="false" ht="15" hidden="false" customHeight="false" outlineLevel="0" collapsed="false">
      <c r="A3" s="24" t="s">
        <v>57</v>
      </c>
      <c r="B3" s="24" t="s">
        <v>4</v>
      </c>
      <c r="C3" s="24" t="n">
        <v>2</v>
      </c>
      <c r="D3" s="24" t="s">
        <v>58</v>
      </c>
      <c r="E3" s="24" t="s">
        <v>59</v>
      </c>
      <c r="F3" s="24" t="s">
        <v>60</v>
      </c>
      <c r="G3" s="24" t="s">
        <v>61</v>
      </c>
      <c r="H3" s="24" t="s">
        <v>62</v>
      </c>
      <c r="I3" s="24" t="s">
        <v>63</v>
      </c>
      <c r="J3" s="24" t="s">
        <v>53</v>
      </c>
      <c r="K3" s="24" t="s">
        <v>54</v>
      </c>
      <c r="L3" s="24" t="s">
        <v>55</v>
      </c>
      <c r="M3" s="24" t="s">
        <v>64</v>
      </c>
    </row>
    <row r="4" customFormat="false" ht="15" hidden="false" customHeight="false" outlineLevel="0" collapsed="false">
      <c r="A4" s="23" t="s">
        <v>65</v>
      </c>
      <c r="B4" s="23" t="s">
        <v>4</v>
      </c>
      <c r="C4" s="23" t="n">
        <v>3</v>
      </c>
      <c r="D4" s="23" t="s">
        <v>66</v>
      </c>
      <c r="E4" s="23" t="s">
        <v>67</v>
      </c>
      <c r="F4" s="23" t="s">
        <v>68</v>
      </c>
      <c r="G4" s="23" t="s">
        <v>69</v>
      </c>
      <c r="H4" s="23" t="s">
        <v>70</v>
      </c>
      <c r="I4" s="23" t="s">
        <v>71</v>
      </c>
      <c r="J4" s="23" t="s">
        <v>53</v>
      </c>
      <c r="K4" s="23" t="s">
        <v>53</v>
      </c>
      <c r="L4" s="23" t="s">
        <v>72</v>
      </c>
      <c r="M4" s="23" t="s">
        <v>73</v>
      </c>
    </row>
    <row r="5" customFormat="false" ht="15" hidden="false" customHeight="false" outlineLevel="0" collapsed="false">
      <c r="A5" s="24" t="s">
        <v>74</v>
      </c>
      <c r="B5" s="24" t="s">
        <v>4</v>
      </c>
      <c r="C5" s="24" t="n">
        <v>4</v>
      </c>
      <c r="D5" s="24" t="s">
        <v>75</v>
      </c>
      <c r="E5" s="24" t="s">
        <v>76</v>
      </c>
      <c r="F5" s="24" t="s">
        <v>77</v>
      </c>
      <c r="G5" s="24" t="s">
        <v>78</v>
      </c>
      <c r="H5" s="24" t="s">
        <v>79</v>
      </c>
      <c r="I5" s="24" t="s">
        <v>80</v>
      </c>
      <c r="J5" s="24" t="s">
        <v>53</v>
      </c>
      <c r="K5" s="24" t="s">
        <v>54</v>
      </c>
      <c r="L5" s="24" t="s">
        <v>72</v>
      </c>
      <c r="M5" s="24" t="s">
        <v>81</v>
      </c>
    </row>
    <row r="6" customFormat="false" ht="15" hidden="false" customHeight="false" outlineLevel="0" collapsed="false">
      <c r="A6" s="23" t="s">
        <v>82</v>
      </c>
      <c r="B6" s="23" t="s">
        <v>4</v>
      </c>
      <c r="C6" s="23" t="n">
        <v>5</v>
      </c>
      <c r="D6" s="23" t="s">
        <v>83</v>
      </c>
      <c r="E6" s="23" t="s">
        <v>67</v>
      </c>
      <c r="F6" s="23" t="s">
        <v>84</v>
      </c>
      <c r="G6" s="23" t="s">
        <v>85</v>
      </c>
      <c r="H6" s="23" t="s">
        <v>86</v>
      </c>
      <c r="I6" s="23" t="s">
        <v>87</v>
      </c>
      <c r="J6" s="23" t="s">
        <v>54</v>
      </c>
      <c r="K6" s="23" t="s">
        <v>54</v>
      </c>
      <c r="L6" s="23" t="s">
        <v>88</v>
      </c>
      <c r="M6" s="23" t="s">
        <v>89</v>
      </c>
    </row>
    <row r="7" customFormat="false" ht="15" hidden="false" customHeight="false" outlineLevel="0" collapsed="false">
      <c r="A7" s="24" t="s">
        <v>90</v>
      </c>
      <c r="B7" s="24" t="s">
        <v>4</v>
      </c>
      <c r="C7" s="24" t="n">
        <v>6</v>
      </c>
      <c r="D7" s="24" t="s">
        <v>91</v>
      </c>
      <c r="E7" s="24" t="s">
        <v>48</v>
      </c>
      <c r="F7" s="24" t="s">
        <v>49</v>
      </c>
      <c r="G7" s="24" t="s">
        <v>92</v>
      </c>
      <c r="H7" s="24" t="s">
        <v>93</v>
      </c>
      <c r="I7" s="24" t="s">
        <v>94</v>
      </c>
      <c r="J7" s="24" t="s">
        <v>54</v>
      </c>
      <c r="K7" s="24" t="s">
        <v>95</v>
      </c>
      <c r="L7" s="24" t="s">
        <v>55</v>
      </c>
      <c r="M7" s="24" t="s">
        <v>96</v>
      </c>
    </row>
    <row r="8" customFormat="false" ht="15" hidden="false" customHeight="false" outlineLevel="0" collapsed="false">
      <c r="A8" s="23" t="s">
        <v>97</v>
      </c>
      <c r="B8" s="23" t="s">
        <v>4</v>
      </c>
      <c r="C8" s="23" t="n">
        <v>7</v>
      </c>
      <c r="D8" s="23" t="s">
        <v>98</v>
      </c>
      <c r="E8" s="23" t="s">
        <v>59</v>
      </c>
      <c r="F8" s="23" t="s">
        <v>99</v>
      </c>
      <c r="G8" s="23" t="s">
        <v>100</v>
      </c>
      <c r="H8" s="23" t="s">
        <v>101</v>
      </c>
      <c r="I8" s="23" t="s">
        <v>102</v>
      </c>
      <c r="J8" s="23" t="s">
        <v>54</v>
      </c>
      <c r="K8" s="23" t="s">
        <v>54</v>
      </c>
      <c r="L8" s="23" t="s">
        <v>103</v>
      </c>
      <c r="M8" s="23" t="s">
        <v>104</v>
      </c>
    </row>
    <row r="9" customFormat="false" ht="15" hidden="false" customHeight="false" outlineLevel="0" collapsed="false">
      <c r="A9" s="24" t="s">
        <v>105</v>
      </c>
      <c r="B9" s="24" t="s">
        <v>4</v>
      </c>
      <c r="C9" s="24" t="n">
        <v>8</v>
      </c>
      <c r="D9" s="24" t="s">
        <v>106</v>
      </c>
      <c r="E9" s="24" t="s">
        <v>107</v>
      </c>
      <c r="F9" s="24" t="s">
        <v>108</v>
      </c>
      <c r="G9" s="24" t="s">
        <v>109</v>
      </c>
      <c r="H9" s="24" t="s">
        <v>110</v>
      </c>
      <c r="I9" s="24" t="s">
        <v>111</v>
      </c>
      <c r="J9" s="24" t="s">
        <v>53</v>
      </c>
      <c r="K9" s="24" t="s">
        <v>53</v>
      </c>
      <c r="L9" s="24" t="s">
        <v>72</v>
      </c>
      <c r="M9" s="24" t="s">
        <v>89</v>
      </c>
    </row>
    <row r="10" customFormat="false" ht="15" hidden="false" customHeight="false" outlineLevel="0" collapsed="false">
      <c r="A10" s="23" t="s">
        <v>112</v>
      </c>
      <c r="B10" s="23" t="s">
        <v>4</v>
      </c>
      <c r="C10" s="23" t="n">
        <v>9</v>
      </c>
      <c r="D10" s="23" t="s">
        <v>113</v>
      </c>
      <c r="E10" s="23" t="s">
        <v>76</v>
      </c>
      <c r="F10" s="23" t="s">
        <v>114</v>
      </c>
      <c r="G10" s="23" t="s">
        <v>115</v>
      </c>
      <c r="H10" s="23" t="s">
        <v>116</v>
      </c>
      <c r="I10" s="23" t="s">
        <v>117</v>
      </c>
      <c r="J10" s="23" t="s">
        <v>54</v>
      </c>
      <c r="K10" s="23" t="s">
        <v>54</v>
      </c>
      <c r="L10" s="23" t="s">
        <v>55</v>
      </c>
      <c r="M10" s="23" t="s">
        <v>118</v>
      </c>
    </row>
    <row r="11" customFormat="false" ht="15" hidden="false" customHeight="false" outlineLevel="0" collapsed="false">
      <c r="A11" s="24" t="s">
        <v>119</v>
      </c>
      <c r="B11" s="24" t="s">
        <v>4</v>
      </c>
      <c r="C11" s="24" t="n">
        <v>10</v>
      </c>
      <c r="D11" s="24" t="s">
        <v>120</v>
      </c>
      <c r="E11" s="24" t="s">
        <v>121</v>
      </c>
      <c r="F11" s="24" t="s">
        <v>122</v>
      </c>
      <c r="G11" s="24" t="s">
        <v>123</v>
      </c>
      <c r="H11" s="24" t="s">
        <v>124</v>
      </c>
      <c r="I11" s="24" t="s">
        <v>125</v>
      </c>
      <c r="J11" s="24" t="s">
        <v>53</v>
      </c>
      <c r="K11" s="24" t="s">
        <v>95</v>
      </c>
      <c r="L11" s="24" t="s">
        <v>88</v>
      </c>
      <c r="M11" s="24" t="s">
        <v>89</v>
      </c>
    </row>
    <row r="12" customFormat="false" ht="15" hidden="false" customHeight="false" outlineLevel="0" collapsed="false">
      <c r="A12" s="23" t="s">
        <v>126</v>
      </c>
      <c r="B12" s="23" t="s">
        <v>4</v>
      </c>
      <c r="C12" s="23" t="n">
        <v>11</v>
      </c>
      <c r="D12" s="23" t="s">
        <v>127</v>
      </c>
      <c r="E12" s="23" t="s">
        <v>128</v>
      </c>
      <c r="F12" s="23" t="s">
        <v>129</v>
      </c>
      <c r="G12" s="23" t="s">
        <v>130</v>
      </c>
      <c r="H12" s="23" t="s">
        <v>131</v>
      </c>
      <c r="I12" s="23" t="s">
        <v>132</v>
      </c>
      <c r="J12" s="23" t="s">
        <v>54</v>
      </c>
      <c r="K12" s="23" t="s">
        <v>95</v>
      </c>
      <c r="L12" s="23" t="s">
        <v>133</v>
      </c>
      <c r="M12" s="23" t="s">
        <v>89</v>
      </c>
    </row>
    <row r="13" customFormat="false" ht="15" hidden="false" customHeight="false" outlineLevel="0" collapsed="false">
      <c r="A13" s="24" t="s">
        <v>134</v>
      </c>
      <c r="B13" s="24" t="s">
        <v>4</v>
      </c>
      <c r="C13" s="24" t="n">
        <v>12</v>
      </c>
      <c r="D13" s="24" t="s">
        <v>135</v>
      </c>
      <c r="E13" s="24" t="s">
        <v>67</v>
      </c>
      <c r="F13" s="24" t="s">
        <v>136</v>
      </c>
      <c r="G13" s="24" t="s">
        <v>137</v>
      </c>
      <c r="H13" s="24" t="s">
        <v>138</v>
      </c>
      <c r="I13" s="24" t="s">
        <v>139</v>
      </c>
      <c r="J13" s="24" t="s">
        <v>54</v>
      </c>
      <c r="K13" s="24" t="s">
        <v>54</v>
      </c>
      <c r="L13" s="24" t="s">
        <v>140</v>
      </c>
      <c r="M13" s="24" t="s">
        <v>141</v>
      </c>
    </row>
    <row r="14" customFormat="false" ht="15" hidden="false" customHeight="false" outlineLevel="0" collapsed="false">
      <c r="A14" s="23" t="s">
        <v>142</v>
      </c>
      <c r="B14" s="23" t="s">
        <v>143</v>
      </c>
      <c r="C14" s="23" t="n">
        <v>1</v>
      </c>
      <c r="D14" s="23" t="s">
        <v>47</v>
      </c>
      <c r="E14" s="23" t="s">
        <v>48</v>
      </c>
      <c r="F14" s="23" t="s">
        <v>144</v>
      </c>
      <c r="G14" s="23" t="s">
        <v>145</v>
      </c>
      <c r="H14" s="23" t="s">
        <v>146</v>
      </c>
      <c r="I14" s="23" t="s">
        <v>147</v>
      </c>
      <c r="J14" s="23" t="s">
        <v>53</v>
      </c>
      <c r="K14" s="23" t="s">
        <v>54</v>
      </c>
      <c r="L14" s="23" t="s">
        <v>55</v>
      </c>
      <c r="M14" s="23" t="s">
        <v>118</v>
      </c>
    </row>
    <row r="15" customFormat="false" ht="15" hidden="false" customHeight="false" outlineLevel="0" collapsed="false">
      <c r="A15" s="24" t="s">
        <v>148</v>
      </c>
      <c r="B15" s="24" t="s">
        <v>143</v>
      </c>
      <c r="C15" s="24" t="n">
        <v>2</v>
      </c>
      <c r="D15" s="24" t="s">
        <v>58</v>
      </c>
      <c r="E15" s="24" t="s">
        <v>76</v>
      </c>
      <c r="F15" s="24" t="s">
        <v>149</v>
      </c>
      <c r="G15" s="24" t="s">
        <v>150</v>
      </c>
      <c r="H15" s="24" t="s">
        <v>151</v>
      </c>
      <c r="I15" s="24" t="s">
        <v>152</v>
      </c>
      <c r="J15" s="24" t="s">
        <v>53</v>
      </c>
      <c r="K15" s="24" t="s">
        <v>54</v>
      </c>
      <c r="L15" s="24" t="s">
        <v>55</v>
      </c>
      <c r="M15" s="24" t="s">
        <v>153</v>
      </c>
    </row>
    <row r="16" customFormat="false" ht="15" hidden="false" customHeight="false" outlineLevel="0" collapsed="false">
      <c r="A16" s="23" t="s">
        <v>154</v>
      </c>
      <c r="B16" s="23" t="s">
        <v>143</v>
      </c>
      <c r="C16" s="23" t="n">
        <v>3</v>
      </c>
      <c r="D16" s="23" t="s">
        <v>66</v>
      </c>
      <c r="E16" s="23" t="s">
        <v>155</v>
      </c>
      <c r="F16" s="23" t="s">
        <v>156</v>
      </c>
      <c r="G16" s="23" t="s">
        <v>157</v>
      </c>
      <c r="H16" s="23" t="s">
        <v>158</v>
      </c>
      <c r="I16" s="23" t="s">
        <v>159</v>
      </c>
      <c r="J16" s="23" t="s">
        <v>53</v>
      </c>
      <c r="K16" s="23" t="s">
        <v>54</v>
      </c>
      <c r="L16" s="23" t="s">
        <v>88</v>
      </c>
      <c r="M16" s="23" t="s">
        <v>89</v>
      </c>
    </row>
    <row r="17" customFormat="false" ht="15" hidden="false" customHeight="false" outlineLevel="0" collapsed="false">
      <c r="A17" s="24" t="s">
        <v>160</v>
      </c>
      <c r="B17" s="24" t="s">
        <v>143</v>
      </c>
      <c r="C17" s="24" t="n">
        <v>4</v>
      </c>
      <c r="D17" s="24" t="s">
        <v>75</v>
      </c>
      <c r="E17" s="24" t="s">
        <v>121</v>
      </c>
      <c r="F17" s="24" t="s">
        <v>161</v>
      </c>
      <c r="G17" s="24" t="s">
        <v>162</v>
      </c>
      <c r="H17" s="24" t="s">
        <v>163</v>
      </c>
      <c r="I17" s="24" t="s">
        <v>125</v>
      </c>
      <c r="J17" s="24" t="s">
        <v>54</v>
      </c>
      <c r="K17" s="24" t="s">
        <v>54</v>
      </c>
      <c r="L17" s="24" t="s">
        <v>88</v>
      </c>
      <c r="M17" s="24" t="s">
        <v>73</v>
      </c>
    </row>
    <row r="18" customFormat="false" ht="15" hidden="false" customHeight="false" outlineLevel="0" collapsed="false">
      <c r="A18" s="23" t="s">
        <v>164</v>
      </c>
      <c r="B18" s="23" t="s">
        <v>143</v>
      </c>
      <c r="C18" s="23" t="n">
        <v>5</v>
      </c>
      <c r="D18" s="23" t="s">
        <v>83</v>
      </c>
      <c r="E18" s="23" t="s">
        <v>67</v>
      </c>
      <c r="F18" s="23" t="s">
        <v>165</v>
      </c>
      <c r="G18" s="23" t="s">
        <v>166</v>
      </c>
      <c r="H18" s="23" t="s">
        <v>167</v>
      </c>
      <c r="I18" s="23" t="s">
        <v>168</v>
      </c>
      <c r="J18" s="23" t="s">
        <v>53</v>
      </c>
      <c r="K18" s="23" t="s">
        <v>54</v>
      </c>
      <c r="L18" s="23" t="s">
        <v>133</v>
      </c>
      <c r="M18" s="23" t="s">
        <v>89</v>
      </c>
    </row>
    <row r="19" customFormat="false" ht="15" hidden="false" customHeight="false" outlineLevel="0" collapsed="false">
      <c r="A19" s="24" t="s">
        <v>169</v>
      </c>
      <c r="B19" s="24" t="s">
        <v>143</v>
      </c>
      <c r="C19" s="24" t="n">
        <v>6</v>
      </c>
      <c r="D19" s="24" t="s">
        <v>91</v>
      </c>
      <c r="E19" s="24" t="s">
        <v>76</v>
      </c>
      <c r="F19" s="24" t="s">
        <v>170</v>
      </c>
      <c r="G19" s="24" t="s">
        <v>171</v>
      </c>
      <c r="H19" s="24" t="s">
        <v>172</v>
      </c>
      <c r="I19" s="24" t="s">
        <v>173</v>
      </c>
      <c r="J19" s="24" t="s">
        <v>53</v>
      </c>
      <c r="K19" s="24" t="s">
        <v>95</v>
      </c>
      <c r="L19" s="24" t="s">
        <v>55</v>
      </c>
      <c r="M19" s="24" t="s">
        <v>174</v>
      </c>
    </row>
    <row r="20" customFormat="false" ht="15" hidden="false" customHeight="false" outlineLevel="0" collapsed="false">
      <c r="A20" s="23" t="s">
        <v>175</v>
      </c>
      <c r="B20" s="23" t="s">
        <v>143</v>
      </c>
      <c r="C20" s="23" t="n">
        <v>7</v>
      </c>
      <c r="D20" s="23" t="s">
        <v>98</v>
      </c>
      <c r="E20" s="23" t="s">
        <v>121</v>
      </c>
      <c r="F20" s="23" t="s">
        <v>176</v>
      </c>
      <c r="G20" s="23" t="s">
        <v>177</v>
      </c>
      <c r="H20" s="23" t="s">
        <v>178</v>
      </c>
      <c r="I20" s="23" t="s">
        <v>179</v>
      </c>
      <c r="J20" s="23" t="s">
        <v>54</v>
      </c>
      <c r="K20" s="23" t="s">
        <v>54</v>
      </c>
      <c r="L20" s="23" t="s">
        <v>55</v>
      </c>
      <c r="M20" s="23" t="s">
        <v>89</v>
      </c>
    </row>
    <row r="21" customFormat="false" ht="15" hidden="false" customHeight="false" outlineLevel="0" collapsed="false">
      <c r="A21" s="24" t="s">
        <v>180</v>
      </c>
      <c r="B21" s="24" t="s">
        <v>143</v>
      </c>
      <c r="C21" s="24" t="n">
        <v>8</v>
      </c>
      <c r="D21" s="24" t="s">
        <v>106</v>
      </c>
      <c r="E21" s="24" t="s">
        <v>48</v>
      </c>
      <c r="F21" s="24" t="s">
        <v>181</v>
      </c>
      <c r="G21" s="24" t="s">
        <v>182</v>
      </c>
      <c r="H21" s="24" t="s">
        <v>183</v>
      </c>
      <c r="I21" s="24" t="s">
        <v>184</v>
      </c>
      <c r="J21" s="24" t="s">
        <v>95</v>
      </c>
      <c r="K21" s="24" t="s">
        <v>95</v>
      </c>
      <c r="L21" s="24" t="s">
        <v>55</v>
      </c>
      <c r="M21" s="24" t="s">
        <v>185</v>
      </c>
    </row>
    <row r="22" customFormat="false" ht="15" hidden="false" customHeight="false" outlineLevel="0" collapsed="false">
      <c r="A22" s="23" t="s">
        <v>186</v>
      </c>
      <c r="B22" s="23" t="s">
        <v>143</v>
      </c>
      <c r="C22" s="23" t="n">
        <v>9</v>
      </c>
      <c r="D22" s="23" t="s">
        <v>113</v>
      </c>
      <c r="E22" s="23" t="s">
        <v>67</v>
      </c>
      <c r="F22" s="23" t="s">
        <v>187</v>
      </c>
      <c r="G22" s="23" t="s">
        <v>188</v>
      </c>
      <c r="H22" s="23" t="s">
        <v>189</v>
      </c>
      <c r="I22" s="23" t="s">
        <v>190</v>
      </c>
      <c r="J22" s="23" t="s">
        <v>54</v>
      </c>
      <c r="K22" s="23" t="s">
        <v>54</v>
      </c>
      <c r="L22" s="23" t="s">
        <v>133</v>
      </c>
      <c r="M22" s="23" t="s">
        <v>89</v>
      </c>
    </row>
    <row r="23" customFormat="false" ht="15" hidden="false" customHeight="false" outlineLevel="0" collapsed="false">
      <c r="A23" s="24" t="s">
        <v>191</v>
      </c>
      <c r="B23" s="24" t="s">
        <v>143</v>
      </c>
      <c r="C23" s="24" t="n">
        <v>10</v>
      </c>
      <c r="D23" s="24" t="s">
        <v>120</v>
      </c>
      <c r="E23" s="24" t="s">
        <v>192</v>
      </c>
      <c r="F23" s="24" t="s">
        <v>193</v>
      </c>
      <c r="G23" s="24" t="s">
        <v>194</v>
      </c>
      <c r="H23" s="24" t="s">
        <v>195</v>
      </c>
      <c r="I23" s="24" t="s">
        <v>196</v>
      </c>
      <c r="J23" s="24" t="s">
        <v>54</v>
      </c>
      <c r="K23" s="24" t="s">
        <v>54</v>
      </c>
      <c r="L23" s="24" t="s">
        <v>88</v>
      </c>
      <c r="M23" s="24" t="s">
        <v>89</v>
      </c>
    </row>
    <row r="24" customFormat="false" ht="15" hidden="false" customHeight="false" outlineLevel="0" collapsed="false">
      <c r="A24" s="23" t="s">
        <v>197</v>
      </c>
      <c r="B24" s="23" t="s">
        <v>143</v>
      </c>
      <c r="C24" s="23" t="n">
        <v>11</v>
      </c>
      <c r="D24" s="23" t="s">
        <v>127</v>
      </c>
      <c r="E24" s="23" t="s">
        <v>198</v>
      </c>
      <c r="F24" s="23" t="s">
        <v>199</v>
      </c>
      <c r="G24" s="23" t="s">
        <v>200</v>
      </c>
      <c r="H24" s="23" t="s">
        <v>201</v>
      </c>
      <c r="I24" s="23" t="s">
        <v>94</v>
      </c>
      <c r="J24" s="23" t="s">
        <v>54</v>
      </c>
      <c r="K24" s="23" t="s">
        <v>95</v>
      </c>
      <c r="L24" s="23" t="s">
        <v>55</v>
      </c>
      <c r="M24" s="23" t="s">
        <v>96</v>
      </c>
    </row>
    <row r="25" customFormat="false" ht="15" hidden="false" customHeight="false" outlineLevel="0" collapsed="false">
      <c r="A25" s="24" t="s">
        <v>202</v>
      </c>
      <c r="B25" s="24" t="s">
        <v>143</v>
      </c>
      <c r="C25" s="24" t="n">
        <v>12</v>
      </c>
      <c r="D25" s="24" t="s">
        <v>135</v>
      </c>
      <c r="E25" s="24" t="s">
        <v>155</v>
      </c>
      <c r="F25" s="24" t="s">
        <v>203</v>
      </c>
      <c r="G25" s="24" t="s">
        <v>204</v>
      </c>
      <c r="H25" s="24" t="s">
        <v>205</v>
      </c>
      <c r="I25" s="24" t="s">
        <v>206</v>
      </c>
      <c r="J25" s="24" t="s">
        <v>53</v>
      </c>
      <c r="K25" s="24" t="s">
        <v>54</v>
      </c>
      <c r="L25" s="24" t="s">
        <v>133</v>
      </c>
      <c r="M25" s="24" t="s">
        <v>89</v>
      </c>
    </row>
    <row r="26" customFormat="false" ht="15" hidden="false" customHeight="false" outlineLevel="0" collapsed="false">
      <c r="A26" s="23" t="s">
        <v>207</v>
      </c>
      <c r="B26" s="23" t="s">
        <v>208</v>
      </c>
      <c r="C26" s="23" t="n">
        <v>1</v>
      </c>
      <c r="D26" s="23" t="s">
        <v>47</v>
      </c>
      <c r="E26" s="23" t="s">
        <v>76</v>
      </c>
      <c r="F26" s="23" t="s">
        <v>209</v>
      </c>
      <c r="G26" s="23" t="s">
        <v>210</v>
      </c>
      <c r="H26" s="23" t="s">
        <v>211</v>
      </c>
      <c r="I26" s="23" t="s">
        <v>80</v>
      </c>
      <c r="J26" s="23" t="s">
        <v>53</v>
      </c>
      <c r="K26" s="23" t="s">
        <v>54</v>
      </c>
      <c r="L26" s="23" t="s">
        <v>72</v>
      </c>
      <c r="M26" s="23" t="s">
        <v>73</v>
      </c>
    </row>
    <row r="27" customFormat="false" ht="15" hidden="false" customHeight="false" outlineLevel="0" collapsed="false">
      <c r="A27" s="24" t="s">
        <v>212</v>
      </c>
      <c r="B27" s="24" t="s">
        <v>208</v>
      </c>
      <c r="C27" s="24" t="n">
        <v>2</v>
      </c>
      <c r="D27" s="24" t="s">
        <v>58</v>
      </c>
      <c r="E27" s="24" t="s">
        <v>213</v>
      </c>
      <c r="F27" s="24" t="s">
        <v>214</v>
      </c>
      <c r="G27" s="24" t="s">
        <v>215</v>
      </c>
      <c r="H27" s="24" t="s">
        <v>216</v>
      </c>
      <c r="I27" s="24" t="s">
        <v>217</v>
      </c>
      <c r="J27" s="24" t="s">
        <v>53</v>
      </c>
      <c r="K27" s="24" t="s">
        <v>53</v>
      </c>
      <c r="L27" s="24" t="s">
        <v>72</v>
      </c>
      <c r="M27" s="24" t="s">
        <v>218</v>
      </c>
    </row>
    <row r="28" customFormat="false" ht="15" hidden="false" customHeight="false" outlineLevel="0" collapsed="false">
      <c r="A28" s="23" t="s">
        <v>219</v>
      </c>
      <c r="B28" s="23" t="s">
        <v>208</v>
      </c>
      <c r="C28" s="23" t="n">
        <v>3</v>
      </c>
      <c r="D28" s="23" t="s">
        <v>66</v>
      </c>
      <c r="E28" s="23" t="s">
        <v>121</v>
      </c>
      <c r="F28" s="23" t="s">
        <v>220</v>
      </c>
      <c r="G28" s="23" t="s">
        <v>221</v>
      </c>
      <c r="H28" s="23" t="s">
        <v>222</v>
      </c>
      <c r="I28" s="23" t="s">
        <v>125</v>
      </c>
      <c r="J28" s="23" t="s">
        <v>53</v>
      </c>
      <c r="K28" s="23" t="s">
        <v>54</v>
      </c>
      <c r="L28" s="23" t="s">
        <v>88</v>
      </c>
      <c r="M28" s="23" t="s">
        <v>223</v>
      </c>
    </row>
    <row r="29" customFormat="false" ht="15" hidden="false" customHeight="false" outlineLevel="0" collapsed="false">
      <c r="A29" s="24" t="s">
        <v>224</v>
      </c>
      <c r="B29" s="24" t="s">
        <v>208</v>
      </c>
      <c r="C29" s="24" t="n">
        <v>4</v>
      </c>
      <c r="D29" s="24" t="s">
        <v>75</v>
      </c>
      <c r="E29" s="24" t="s">
        <v>76</v>
      </c>
      <c r="F29" s="24" t="s">
        <v>225</v>
      </c>
      <c r="G29" s="24" t="s">
        <v>226</v>
      </c>
      <c r="H29" s="24" t="s">
        <v>227</v>
      </c>
      <c r="I29" s="24" t="s">
        <v>228</v>
      </c>
      <c r="J29" s="24" t="s">
        <v>54</v>
      </c>
      <c r="K29" s="24" t="s">
        <v>95</v>
      </c>
      <c r="L29" s="24" t="s">
        <v>55</v>
      </c>
      <c r="M29" s="24" t="s">
        <v>229</v>
      </c>
    </row>
    <row r="30" customFormat="false" ht="15" hidden="false" customHeight="false" outlineLevel="0" collapsed="false">
      <c r="A30" s="23" t="s">
        <v>230</v>
      </c>
      <c r="B30" s="23" t="s">
        <v>208</v>
      </c>
      <c r="C30" s="23" t="n">
        <v>5</v>
      </c>
      <c r="D30" s="23" t="s">
        <v>83</v>
      </c>
      <c r="E30" s="23" t="s">
        <v>48</v>
      </c>
      <c r="F30" s="23" t="s">
        <v>231</v>
      </c>
      <c r="G30" s="23" t="s">
        <v>232</v>
      </c>
      <c r="H30" s="23" t="s">
        <v>233</v>
      </c>
      <c r="I30" s="23" t="s">
        <v>234</v>
      </c>
      <c r="J30" s="23" t="s">
        <v>54</v>
      </c>
      <c r="K30" s="23" t="s">
        <v>95</v>
      </c>
      <c r="L30" s="23" t="s">
        <v>103</v>
      </c>
      <c r="M30" s="23" t="s">
        <v>235</v>
      </c>
    </row>
    <row r="31" customFormat="false" ht="15" hidden="false" customHeight="false" outlineLevel="0" collapsed="false">
      <c r="A31" s="24" t="s">
        <v>236</v>
      </c>
      <c r="B31" s="24" t="s">
        <v>208</v>
      </c>
      <c r="C31" s="24" t="n">
        <v>6</v>
      </c>
      <c r="D31" s="24" t="s">
        <v>91</v>
      </c>
      <c r="E31" s="24" t="s">
        <v>213</v>
      </c>
      <c r="F31" s="24" t="s">
        <v>203</v>
      </c>
      <c r="G31" s="24" t="s">
        <v>237</v>
      </c>
      <c r="H31" s="24" t="s">
        <v>238</v>
      </c>
      <c r="I31" s="24" t="s">
        <v>239</v>
      </c>
      <c r="J31" s="24" t="s">
        <v>53</v>
      </c>
      <c r="K31" s="24" t="s">
        <v>54</v>
      </c>
      <c r="L31" s="24" t="s">
        <v>72</v>
      </c>
      <c r="M31" s="24" t="s">
        <v>240</v>
      </c>
    </row>
    <row r="32" customFormat="false" ht="15" hidden="false" customHeight="false" outlineLevel="0" collapsed="false">
      <c r="A32" s="23" t="s">
        <v>241</v>
      </c>
      <c r="B32" s="23" t="s">
        <v>208</v>
      </c>
      <c r="C32" s="23" t="n">
        <v>7</v>
      </c>
      <c r="D32" s="23" t="s">
        <v>98</v>
      </c>
      <c r="E32" s="23" t="s">
        <v>242</v>
      </c>
      <c r="F32" s="23" t="s">
        <v>243</v>
      </c>
      <c r="G32" s="23" t="s">
        <v>244</v>
      </c>
      <c r="H32" s="23" t="s">
        <v>245</v>
      </c>
      <c r="I32" s="23" t="s">
        <v>246</v>
      </c>
      <c r="J32" s="23" t="s">
        <v>54</v>
      </c>
      <c r="K32" s="23" t="s">
        <v>95</v>
      </c>
      <c r="L32" s="23" t="s">
        <v>55</v>
      </c>
      <c r="M32" s="23" t="s">
        <v>89</v>
      </c>
    </row>
    <row r="33" customFormat="false" ht="15" hidden="false" customHeight="false" outlineLevel="0" collapsed="false">
      <c r="A33" s="24" t="s">
        <v>247</v>
      </c>
      <c r="B33" s="24" t="s">
        <v>208</v>
      </c>
      <c r="C33" s="24" t="n">
        <v>8</v>
      </c>
      <c r="D33" s="24" t="s">
        <v>106</v>
      </c>
      <c r="E33" s="24" t="s">
        <v>198</v>
      </c>
      <c r="F33" s="24" t="s">
        <v>199</v>
      </c>
      <c r="G33" s="24" t="s">
        <v>92</v>
      </c>
      <c r="H33" s="24" t="s">
        <v>248</v>
      </c>
      <c r="I33" s="24" t="s">
        <v>94</v>
      </c>
      <c r="J33" s="24" t="s">
        <v>54</v>
      </c>
      <c r="K33" s="24" t="s">
        <v>95</v>
      </c>
      <c r="L33" s="24" t="s">
        <v>55</v>
      </c>
      <c r="M33" s="24" t="s">
        <v>81</v>
      </c>
    </row>
    <row r="34" customFormat="false" ht="15" hidden="false" customHeight="false" outlineLevel="0" collapsed="false">
      <c r="A34" s="23" t="s">
        <v>249</v>
      </c>
      <c r="B34" s="23" t="s">
        <v>208</v>
      </c>
      <c r="C34" s="23" t="n">
        <v>9</v>
      </c>
      <c r="D34" s="23" t="s">
        <v>113</v>
      </c>
      <c r="E34" s="23" t="s">
        <v>67</v>
      </c>
      <c r="F34" s="23" t="s">
        <v>84</v>
      </c>
      <c r="G34" s="23" t="s">
        <v>250</v>
      </c>
      <c r="H34" s="23" t="s">
        <v>251</v>
      </c>
      <c r="I34" s="23" t="s">
        <v>252</v>
      </c>
      <c r="J34" s="23" t="s">
        <v>54</v>
      </c>
      <c r="K34" s="23" t="s">
        <v>95</v>
      </c>
      <c r="L34" s="23" t="s">
        <v>133</v>
      </c>
      <c r="M34" s="23" t="s">
        <v>89</v>
      </c>
    </row>
    <row r="35" customFormat="false" ht="15" hidden="false" customHeight="false" outlineLevel="0" collapsed="false">
      <c r="A35" s="24" t="s">
        <v>253</v>
      </c>
      <c r="B35" s="24" t="s">
        <v>208</v>
      </c>
      <c r="C35" s="24" t="n">
        <v>10</v>
      </c>
      <c r="D35" s="24" t="s">
        <v>120</v>
      </c>
      <c r="E35" s="24" t="s">
        <v>48</v>
      </c>
      <c r="F35" s="24" t="s">
        <v>192</v>
      </c>
      <c r="G35" s="24" t="s">
        <v>254</v>
      </c>
      <c r="H35" s="24" t="s">
        <v>255</v>
      </c>
      <c r="I35" s="24" t="s">
        <v>256</v>
      </c>
      <c r="J35" s="24" t="s">
        <v>95</v>
      </c>
      <c r="K35" s="24" t="s">
        <v>95</v>
      </c>
      <c r="L35" s="24" t="s">
        <v>88</v>
      </c>
      <c r="M35" s="24" t="s">
        <v>257</v>
      </c>
    </row>
    <row r="36" customFormat="false" ht="15" hidden="false" customHeight="false" outlineLevel="0" collapsed="false">
      <c r="A36" s="23" t="s">
        <v>258</v>
      </c>
      <c r="B36" s="23" t="s">
        <v>208</v>
      </c>
      <c r="C36" s="23" t="n">
        <v>11</v>
      </c>
      <c r="D36" s="23" t="s">
        <v>127</v>
      </c>
      <c r="E36" s="23" t="s">
        <v>259</v>
      </c>
      <c r="F36" s="23" t="s">
        <v>260</v>
      </c>
      <c r="G36" s="23" t="s">
        <v>261</v>
      </c>
      <c r="H36" s="23" t="s">
        <v>262</v>
      </c>
      <c r="I36" s="23" t="s">
        <v>263</v>
      </c>
      <c r="J36" s="23" t="s">
        <v>54</v>
      </c>
      <c r="K36" s="23" t="s">
        <v>54</v>
      </c>
      <c r="L36" s="23" t="s">
        <v>133</v>
      </c>
      <c r="M36" s="23" t="s">
        <v>89</v>
      </c>
    </row>
    <row r="37" customFormat="false" ht="15" hidden="false" customHeight="false" outlineLevel="0" collapsed="false">
      <c r="A37" s="24" t="s">
        <v>264</v>
      </c>
      <c r="B37" s="24" t="s">
        <v>208</v>
      </c>
      <c r="C37" s="24" t="n">
        <v>12</v>
      </c>
      <c r="D37" s="24" t="s">
        <v>135</v>
      </c>
      <c r="E37" s="24" t="s">
        <v>76</v>
      </c>
      <c r="F37" s="24" t="s">
        <v>265</v>
      </c>
      <c r="G37" s="24" t="s">
        <v>266</v>
      </c>
      <c r="H37" s="24" t="s">
        <v>267</v>
      </c>
      <c r="I37" s="24" t="s">
        <v>268</v>
      </c>
      <c r="J37" s="24" t="s">
        <v>53</v>
      </c>
      <c r="K37" s="24" t="s">
        <v>54</v>
      </c>
      <c r="L37" s="24" t="s">
        <v>55</v>
      </c>
      <c r="M37" s="24" t="s">
        <v>89</v>
      </c>
    </row>
    <row r="38" customFormat="false" ht="15" hidden="false" customHeight="false" outlineLevel="0" collapsed="false">
      <c r="A38" s="23" t="s">
        <v>269</v>
      </c>
      <c r="B38" s="23" t="s">
        <v>270</v>
      </c>
      <c r="C38" s="23" t="n">
        <v>1</v>
      </c>
      <c r="D38" s="23" t="s">
        <v>47</v>
      </c>
      <c r="E38" s="23" t="s">
        <v>76</v>
      </c>
      <c r="F38" s="23" t="s">
        <v>271</v>
      </c>
      <c r="G38" s="23" t="s">
        <v>272</v>
      </c>
      <c r="H38" s="23" t="s">
        <v>273</v>
      </c>
      <c r="I38" s="23" t="s">
        <v>274</v>
      </c>
      <c r="J38" s="23" t="s">
        <v>53</v>
      </c>
      <c r="K38" s="23" t="s">
        <v>54</v>
      </c>
      <c r="L38" s="23" t="s">
        <v>55</v>
      </c>
      <c r="M38" s="23" t="s">
        <v>218</v>
      </c>
    </row>
    <row r="39" customFormat="false" ht="15" hidden="false" customHeight="false" outlineLevel="0" collapsed="false">
      <c r="A39" s="24" t="s">
        <v>275</v>
      </c>
      <c r="B39" s="24" t="s">
        <v>270</v>
      </c>
      <c r="C39" s="24" t="n">
        <v>2</v>
      </c>
      <c r="D39" s="24" t="s">
        <v>58</v>
      </c>
      <c r="E39" s="24" t="s">
        <v>276</v>
      </c>
      <c r="F39" s="24" t="s">
        <v>277</v>
      </c>
      <c r="G39" s="24" t="s">
        <v>278</v>
      </c>
      <c r="H39" s="24" t="s">
        <v>279</v>
      </c>
      <c r="I39" s="24" t="s">
        <v>280</v>
      </c>
      <c r="J39" s="24" t="s">
        <v>53</v>
      </c>
      <c r="K39" s="24" t="s">
        <v>54</v>
      </c>
      <c r="L39" s="24" t="s">
        <v>103</v>
      </c>
      <c r="M39" s="24" t="s">
        <v>281</v>
      </c>
    </row>
    <row r="40" customFormat="false" ht="15" hidden="false" customHeight="false" outlineLevel="0" collapsed="false">
      <c r="A40" s="23" t="s">
        <v>282</v>
      </c>
      <c r="B40" s="23" t="s">
        <v>270</v>
      </c>
      <c r="C40" s="23" t="n">
        <v>3</v>
      </c>
      <c r="D40" s="23" t="s">
        <v>66</v>
      </c>
      <c r="E40" s="23" t="s">
        <v>242</v>
      </c>
      <c r="F40" s="23" t="s">
        <v>283</v>
      </c>
      <c r="G40" s="23" t="s">
        <v>284</v>
      </c>
      <c r="H40" s="23" t="s">
        <v>285</v>
      </c>
      <c r="I40" s="23" t="s">
        <v>286</v>
      </c>
      <c r="J40" s="23" t="s">
        <v>53</v>
      </c>
      <c r="K40" s="23" t="s">
        <v>54</v>
      </c>
      <c r="L40" s="23" t="s">
        <v>55</v>
      </c>
      <c r="M40" s="23" t="s">
        <v>287</v>
      </c>
    </row>
    <row r="41" customFormat="false" ht="15" hidden="false" customHeight="false" outlineLevel="0" collapsed="false">
      <c r="A41" s="24" t="s">
        <v>288</v>
      </c>
      <c r="B41" s="24" t="s">
        <v>270</v>
      </c>
      <c r="C41" s="24" t="n">
        <v>4</v>
      </c>
      <c r="D41" s="24" t="s">
        <v>75</v>
      </c>
      <c r="E41" s="24" t="s">
        <v>289</v>
      </c>
      <c r="F41" s="24" t="s">
        <v>290</v>
      </c>
      <c r="G41" s="24" t="s">
        <v>291</v>
      </c>
      <c r="H41" s="24" t="s">
        <v>292</v>
      </c>
      <c r="I41" s="24" t="s">
        <v>293</v>
      </c>
      <c r="J41" s="24" t="s">
        <v>54</v>
      </c>
      <c r="K41" s="24" t="s">
        <v>54</v>
      </c>
      <c r="L41" s="24" t="s">
        <v>103</v>
      </c>
      <c r="M41" s="24" t="s">
        <v>235</v>
      </c>
    </row>
    <row r="42" customFormat="false" ht="15" hidden="false" customHeight="false" outlineLevel="0" collapsed="false">
      <c r="A42" s="23" t="s">
        <v>294</v>
      </c>
      <c r="B42" s="23" t="s">
        <v>270</v>
      </c>
      <c r="C42" s="23" t="n">
        <v>5</v>
      </c>
      <c r="D42" s="23" t="s">
        <v>83</v>
      </c>
      <c r="E42" s="23" t="s">
        <v>242</v>
      </c>
      <c r="F42" s="23" t="s">
        <v>295</v>
      </c>
      <c r="G42" s="23" t="s">
        <v>296</v>
      </c>
      <c r="H42" s="23" t="s">
        <v>297</v>
      </c>
      <c r="I42" s="23" t="s">
        <v>286</v>
      </c>
      <c r="J42" s="23" t="s">
        <v>54</v>
      </c>
      <c r="K42" s="23" t="s">
        <v>54</v>
      </c>
      <c r="L42" s="23" t="s">
        <v>55</v>
      </c>
      <c r="M42" s="23" t="s">
        <v>257</v>
      </c>
    </row>
    <row r="43" customFormat="false" ht="15" hidden="false" customHeight="false" outlineLevel="0" collapsed="false">
      <c r="A43" s="24" t="s">
        <v>298</v>
      </c>
      <c r="B43" s="24" t="s">
        <v>270</v>
      </c>
      <c r="C43" s="24" t="n">
        <v>6</v>
      </c>
      <c r="D43" s="24" t="s">
        <v>91</v>
      </c>
      <c r="E43" s="24" t="s">
        <v>299</v>
      </c>
      <c r="F43" s="24" t="s">
        <v>300</v>
      </c>
      <c r="G43" s="24" t="s">
        <v>301</v>
      </c>
      <c r="H43" s="24" t="s">
        <v>302</v>
      </c>
      <c r="I43" s="24" t="s">
        <v>303</v>
      </c>
      <c r="J43" s="24" t="s">
        <v>53</v>
      </c>
      <c r="K43" s="24" t="s">
        <v>95</v>
      </c>
      <c r="L43" s="24" t="s">
        <v>55</v>
      </c>
      <c r="M43" s="24" t="s">
        <v>304</v>
      </c>
    </row>
    <row r="44" customFormat="false" ht="15" hidden="false" customHeight="false" outlineLevel="0" collapsed="false">
      <c r="A44" s="23" t="s">
        <v>305</v>
      </c>
      <c r="B44" s="23" t="s">
        <v>270</v>
      </c>
      <c r="C44" s="23" t="n">
        <v>7</v>
      </c>
      <c r="D44" s="23" t="s">
        <v>98</v>
      </c>
      <c r="E44" s="23" t="s">
        <v>276</v>
      </c>
      <c r="F44" s="23" t="s">
        <v>306</v>
      </c>
      <c r="G44" s="23" t="s">
        <v>307</v>
      </c>
      <c r="H44" s="23" t="s">
        <v>308</v>
      </c>
      <c r="I44" s="23" t="s">
        <v>309</v>
      </c>
      <c r="J44" s="23" t="s">
        <v>54</v>
      </c>
      <c r="K44" s="23" t="s">
        <v>95</v>
      </c>
      <c r="L44" s="23" t="s">
        <v>133</v>
      </c>
      <c r="M44" s="23" t="s">
        <v>89</v>
      </c>
    </row>
    <row r="45" customFormat="false" ht="15" hidden="false" customHeight="false" outlineLevel="0" collapsed="false">
      <c r="A45" s="24" t="s">
        <v>310</v>
      </c>
      <c r="B45" s="24" t="s">
        <v>270</v>
      </c>
      <c r="C45" s="24" t="n">
        <v>8</v>
      </c>
      <c r="D45" s="24" t="s">
        <v>106</v>
      </c>
      <c r="E45" s="24" t="s">
        <v>121</v>
      </c>
      <c r="F45" s="24" t="s">
        <v>311</v>
      </c>
      <c r="G45" s="24" t="s">
        <v>312</v>
      </c>
      <c r="H45" s="24" t="s">
        <v>313</v>
      </c>
      <c r="I45" s="24" t="s">
        <v>314</v>
      </c>
      <c r="J45" s="24" t="s">
        <v>54</v>
      </c>
      <c r="K45" s="24" t="s">
        <v>95</v>
      </c>
      <c r="L45" s="24" t="s">
        <v>88</v>
      </c>
      <c r="M45" s="24" t="s">
        <v>89</v>
      </c>
    </row>
    <row r="46" customFormat="false" ht="15" hidden="false" customHeight="false" outlineLevel="0" collapsed="false">
      <c r="A46" s="23" t="s">
        <v>315</v>
      </c>
      <c r="B46" s="23" t="s">
        <v>270</v>
      </c>
      <c r="C46" s="23" t="n">
        <v>9</v>
      </c>
      <c r="D46" s="23" t="s">
        <v>113</v>
      </c>
      <c r="E46" s="23" t="s">
        <v>316</v>
      </c>
      <c r="F46" s="23" t="s">
        <v>260</v>
      </c>
      <c r="G46" s="23" t="s">
        <v>317</v>
      </c>
      <c r="H46" s="23" t="s">
        <v>318</v>
      </c>
      <c r="I46" s="23" t="s">
        <v>319</v>
      </c>
      <c r="J46" s="23" t="s">
        <v>53</v>
      </c>
      <c r="K46" s="23" t="s">
        <v>53</v>
      </c>
      <c r="L46" s="23" t="s">
        <v>55</v>
      </c>
      <c r="M46" s="23" t="s">
        <v>89</v>
      </c>
    </row>
    <row r="47" customFormat="false" ht="15" hidden="false" customHeight="false" outlineLevel="0" collapsed="false">
      <c r="A47" s="24" t="s">
        <v>320</v>
      </c>
      <c r="B47" s="24" t="s">
        <v>270</v>
      </c>
      <c r="C47" s="24" t="n">
        <v>10</v>
      </c>
      <c r="D47" s="24" t="s">
        <v>120</v>
      </c>
      <c r="E47" s="24" t="s">
        <v>76</v>
      </c>
      <c r="F47" s="24" t="s">
        <v>321</v>
      </c>
      <c r="G47" s="24" t="s">
        <v>322</v>
      </c>
      <c r="H47" s="24" t="s">
        <v>323</v>
      </c>
      <c r="I47" s="24" t="s">
        <v>80</v>
      </c>
      <c r="J47" s="24" t="s">
        <v>54</v>
      </c>
      <c r="K47" s="24" t="s">
        <v>95</v>
      </c>
      <c r="L47" s="24" t="s">
        <v>55</v>
      </c>
      <c r="M47" s="24" t="s">
        <v>89</v>
      </c>
    </row>
    <row r="48" customFormat="false" ht="15" hidden="false" customHeight="false" outlineLevel="0" collapsed="false">
      <c r="A48" s="23" t="s">
        <v>324</v>
      </c>
      <c r="B48" s="23" t="s">
        <v>270</v>
      </c>
      <c r="C48" s="23" t="n">
        <v>11</v>
      </c>
      <c r="D48" s="23" t="s">
        <v>127</v>
      </c>
      <c r="E48" s="23" t="s">
        <v>242</v>
      </c>
      <c r="F48" s="23" t="s">
        <v>325</v>
      </c>
      <c r="G48" s="23" t="s">
        <v>326</v>
      </c>
      <c r="H48" s="23" t="s">
        <v>327</v>
      </c>
      <c r="I48" s="23" t="s">
        <v>286</v>
      </c>
      <c r="J48" s="23" t="s">
        <v>54</v>
      </c>
      <c r="K48" s="23" t="s">
        <v>95</v>
      </c>
      <c r="L48" s="23" t="s">
        <v>140</v>
      </c>
      <c r="M48" s="23" t="s">
        <v>89</v>
      </c>
    </row>
    <row r="49" customFormat="false" ht="15" hidden="false" customHeight="false" outlineLevel="0" collapsed="false">
      <c r="A49" s="24" t="s">
        <v>328</v>
      </c>
      <c r="B49" s="24" t="s">
        <v>270</v>
      </c>
      <c r="C49" s="24" t="n">
        <v>12</v>
      </c>
      <c r="D49" s="24" t="s">
        <v>135</v>
      </c>
      <c r="E49" s="24" t="s">
        <v>299</v>
      </c>
      <c r="F49" s="24" t="s">
        <v>329</v>
      </c>
      <c r="G49" s="24" t="s">
        <v>330</v>
      </c>
      <c r="H49" s="24" t="s">
        <v>331</v>
      </c>
      <c r="I49" s="24" t="s">
        <v>332</v>
      </c>
      <c r="J49" s="24" t="s">
        <v>54</v>
      </c>
      <c r="K49" s="24" t="s">
        <v>95</v>
      </c>
      <c r="L49" s="24" t="s">
        <v>55</v>
      </c>
      <c r="M49" s="24" t="s">
        <v>333</v>
      </c>
    </row>
    <row r="50" customFormat="false" ht="15" hidden="false" customHeight="false" outlineLevel="0" collapsed="false">
      <c r="A50" s="23" t="s">
        <v>334</v>
      </c>
      <c r="B50" s="23" t="s">
        <v>335</v>
      </c>
      <c r="C50" s="23" t="n">
        <v>1</v>
      </c>
      <c r="D50" s="23" t="s">
        <v>47</v>
      </c>
      <c r="E50" s="23" t="s">
        <v>336</v>
      </c>
      <c r="F50" s="23" t="s">
        <v>337</v>
      </c>
      <c r="G50" s="23" t="s">
        <v>338</v>
      </c>
      <c r="H50" s="23" t="s">
        <v>339</v>
      </c>
      <c r="I50" s="23" t="s">
        <v>340</v>
      </c>
      <c r="J50" s="23" t="s">
        <v>53</v>
      </c>
      <c r="K50" s="23" t="s">
        <v>53</v>
      </c>
      <c r="L50" s="23" t="s">
        <v>341</v>
      </c>
      <c r="M50" s="23" t="s">
        <v>89</v>
      </c>
    </row>
    <row r="51" customFormat="false" ht="15" hidden="false" customHeight="false" outlineLevel="0" collapsed="false">
      <c r="A51" s="24" t="s">
        <v>342</v>
      </c>
      <c r="B51" s="24" t="s">
        <v>335</v>
      </c>
      <c r="C51" s="24" t="n">
        <v>2</v>
      </c>
      <c r="D51" s="24" t="s">
        <v>58</v>
      </c>
      <c r="E51" s="24" t="s">
        <v>76</v>
      </c>
      <c r="F51" s="24" t="s">
        <v>343</v>
      </c>
      <c r="G51" s="24" t="s">
        <v>344</v>
      </c>
      <c r="H51" s="24" t="s">
        <v>345</v>
      </c>
      <c r="I51" s="24" t="s">
        <v>346</v>
      </c>
      <c r="J51" s="24" t="s">
        <v>53</v>
      </c>
      <c r="K51" s="24" t="s">
        <v>53</v>
      </c>
      <c r="L51" s="24" t="s">
        <v>55</v>
      </c>
      <c r="M51" s="24" t="s">
        <v>347</v>
      </c>
    </row>
    <row r="52" customFormat="false" ht="15" hidden="false" customHeight="false" outlineLevel="0" collapsed="false">
      <c r="A52" s="23" t="s">
        <v>348</v>
      </c>
      <c r="B52" s="23" t="s">
        <v>335</v>
      </c>
      <c r="C52" s="23" t="n">
        <v>3</v>
      </c>
      <c r="D52" s="23" t="s">
        <v>66</v>
      </c>
      <c r="E52" s="23" t="s">
        <v>349</v>
      </c>
      <c r="F52" s="23" t="s">
        <v>350</v>
      </c>
      <c r="G52" s="23" t="s">
        <v>351</v>
      </c>
      <c r="H52" s="23" t="s">
        <v>352</v>
      </c>
      <c r="I52" s="23" t="s">
        <v>353</v>
      </c>
      <c r="J52" s="23" t="s">
        <v>53</v>
      </c>
      <c r="K52" s="23" t="s">
        <v>54</v>
      </c>
      <c r="L52" s="23" t="s">
        <v>88</v>
      </c>
      <c r="M52" s="23" t="s">
        <v>89</v>
      </c>
    </row>
    <row r="53" customFormat="false" ht="15" hidden="false" customHeight="false" outlineLevel="0" collapsed="false">
      <c r="A53" s="24" t="s">
        <v>354</v>
      </c>
      <c r="B53" s="24" t="s">
        <v>335</v>
      </c>
      <c r="C53" s="24" t="n">
        <v>4</v>
      </c>
      <c r="D53" s="24" t="s">
        <v>75</v>
      </c>
      <c r="E53" s="24" t="s">
        <v>289</v>
      </c>
      <c r="F53" s="24" t="s">
        <v>355</v>
      </c>
      <c r="G53" s="24" t="s">
        <v>356</v>
      </c>
      <c r="H53" s="24" t="s">
        <v>357</v>
      </c>
      <c r="I53" s="24" t="s">
        <v>358</v>
      </c>
      <c r="J53" s="24" t="s">
        <v>53</v>
      </c>
      <c r="K53" s="24" t="s">
        <v>53</v>
      </c>
      <c r="L53" s="24" t="s">
        <v>103</v>
      </c>
      <c r="M53" s="24" t="s">
        <v>96</v>
      </c>
    </row>
    <row r="54" customFormat="false" ht="15" hidden="false" customHeight="false" outlineLevel="0" collapsed="false">
      <c r="A54" s="23" t="s">
        <v>359</v>
      </c>
      <c r="B54" s="23" t="s">
        <v>335</v>
      </c>
      <c r="C54" s="23" t="n">
        <v>5</v>
      </c>
      <c r="D54" s="23" t="s">
        <v>83</v>
      </c>
      <c r="E54" s="23" t="s">
        <v>316</v>
      </c>
      <c r="F54" s="23" t="s">
        <v>260</v>
      </c>
      <c r="G54" s="23" t="s">
        <v>360</v>
      </c>
      <c r="H54" s="23" t="s">
        <v>361</v>
      </c>
      <c r="I54" s="23" t="s">
        <v>362</v>
      </c>
      <c r="J54" s="23" t="s">
        <v>53</v>
      </c>
      <c r="K54" s="23" t="s">
        <v>53</v>
      </c>
      <c r="L54" s="23" t="s">
        <v>55</v>
      </c>
      <c r="M54" s="23" t="s">
        <v>89</v>
      </c>
    </row>
    <row r="55" customFormat="false" ht="15" hidden="false" customHeight="false" outlineLevel="0" collapsed="false">
      <c r="A55" s="24" t="s">
        <v>363</v>
      </c>
      <c r="B55" s="24" t="s">
        <v>335</v>
      </c>
      <c r="C55" s="24" t="n">
        <v>6</v>
      </c>
      <c r="D55" s="24" t="s">
        <v>91</v>
      </c>
      <c r="E55" s="24" t="s">
        <v>76</v>
      </c>
      <c r="F55" s="24" t="s">
        <v>364</v>
      </c>
      <c r="G55" s="24" t="s">
        <v>365</v>
      </c>
      <c r="H55" s="24" t="s">
        <v>366</v>
      </c>
      <c r="I55" s="24" t="s">
        <v>274</v>
      </c>
      <c r="J55" s="24" t="s">
        <v>53</v>
      </c>
      <c r="K55" s="24" t="s">
        <v>54</v>
      </c>
      <c r="L55" s="24" t="s">
        <v>72</v>
      </c>
      <c r="M55" s="24" t="s">
        <v>89</v>
      </c>
    </row>
    <row r="56" customFormat="false" ht="15" hidden="false" customHeight="false" outlineLevel="0" collapsed="false">
      <c r="A56" s="23" t="s">
        <v>367</v>
      </c>
      <c r="B56" s="23" t="s">
        <v>335</v>
      </c>
      <c r="C56" s="23" t="n">
        <v>7</v>
      </c>
      <c r="D56" s="23" t="s">
        <v>98</v>
      </c>
      <c r="E56" s="23" t="s">
        <v>299</v>
      </c>
      <c r="F56" s="23" t="s">
        <v>368</v>
      </c>
      <c r="G56" s="23" t="s">
        <v>369</v>
      </c>
      <c r="H56" s="23" t="s">
        <v>370</v>
      </c>
      <c r="I56" s="23" t="s">
        <v>303</v>
      </c>
      <c r="J56" s="23" t="s">
        <v>53</v>
      </c>
      <c r="K56" s="23" t="s">
        <v>54</v>
      </c>
      <c r="L56" s="23" t="s">
        <v>55</v>
      </c>
      <c r="M56" s="23" t="s">
        <v>89</v>
      </c>
    </row>
    <row r="57" customFormat="false" ht="15" hidden="false" customHeight="false" outlineLevel="0" collapsed="false">
      <c r="A57" s="24" t="s">
        <v>371</v>
      </c>
      <c r="B57" s="24" t="s">
        <v>335</v>
      </c>
      <c r="C57" s="24" t="n">
        <v>8</v>
      </c>
      <c r="D57" s="24" t="s">
        <v>106</v>
      </c>
      <c r="E57" s="24" t="s">
        <v>316</v>
      </c>
      <c r="F57" s="24" t="s">
        <v>372</v>
      </c>
      <c r="G57" s="24" t="s">
        <v>373</v>
      </c>
      <c r="H57" s="24" t="s">
        <v>374</v>
      </c>
      <c r="I57" s="24" t="s">
        <v>375</v>
      </c>
      <c r="J57" s="24" t="s">
        <v>54</v>
      </c>
      <c r="K57" s="24" t="s">
        <v>54</v>
      </c>
      <c r="L57" s="24" t="s">
        <v>88</v>
      </c>
      <c r="M57" s="24" t="s">
        <v>89</v>
      </c>
    </row>
    <row r="58" customFormat="false" ht="15" hidden="false" customHeight="false" outlineLevel="0" collapsed="false">
      <c r="A58" s="23" t="s">
        <v>376</v>
      </c>
      <c r="B58" s="23" t="s">
        <v>335</v>
      </c>
      <c r="C58" s="23" t="n">
        <v>9</v>
      </c>
      <c r="D58" s="23" t="s">
        <v>113</v>
      </c>
      <c r="E58" s="23" t="s">
        <v>276</v>
      </c>
      <c r="F58" s="23" t="s">
        <v>377</v>
      </c>
      <c r="G58" s="23" t="s">
        <v>378</v>
      </c>
      <c r="H58" s="23" t="s">
        <v>379</v>
      </c>
      <c r="I58" s="23" t="s">
        <v>280</v>
      </c>
      <c r="J58" s="23" t="s">
        <v>54</v>
      </c>
      <c r="K58" s="23" t="s">
        <v>54</v>
      </c>
      <c r="L58" s="23" t="s">
        <v>88</v>
      </c>
      <c r="M58" s="23" t="s">
        <v>235</v>
      </c>
    </row>
    <row r="59" customFormat="false" ht="15" hidden="false" customHeight="false" outlineLevel="0" collapsed="false">
      <c r="A59" s="24" t="s">
        <v>380</v>
      </c>
      <c r="B59" s="24" t="s">
        <v>335</v>
      </c>
      <c r="C59" s="24" t="n">
        <v>10</v>
      </c>
      <c r="D59" s="24" t="s">
        <v>120</v>
      </c>
      <c r="E59" s="24" t="s">
        <v>121</v>
      </c>
      <c r="F59" s="24" t="s">
        <v>381</v>
      </c>
      <c r="G59" s="24" t="s">
        <v>382</v>
      </c>
      <c r="H59" s="24" t="s">
        <v>383</v>
      </c>
      <c r="I59" s="24" t="s">
        <v>384</v>
      </c>
      <c r="J59" s="24" t="s">
        <v>54</v>
      </c>
      <c r="K59" s="24" t="s">
        <v>95</v>
      </c>
      <c r="L59" s="24" t="s">
        <v>88</v>
      </c>
      <c r="M59" s="24" t="s">
        <v>89</v>
      </c>
    </row>
    <row r="60" customFormat="false" ht="15" hidden="false" customHeight="false" outlineLevel="0" collapsed="false">
      <c r="A60" s="23" t="s">
        <v>385</v>
      </c>
      <c r="B60" s="23" t="s">
        <v>335</v>
      </c>
      <c r="C60" s="23" t="n">
        <v>11</v>
      </c>
      <c r="D60" s="23" t="s">
        <v>127</v>
      </c>
      <c r="E60" s="23" t="s">
        <v>316</v>
      </c>
      <c r="F60" s="23" t="s">
        <v>386</v>
      </c>
      <c r="G60" s="23" t="s">
        <v>387</v>
      </c>
      <c r="H60" s="23" t="s">
        <v>388</v>
      </c>
      <c r="I60" s="23" t="s">
        <v>389</v>
      </c>
      <c r="J60" s="23" t="s">
        <v>53</v>
      </c>
      <c r="K60" s="23" t="s">
        <v>53</v>
      </c>
      <c r="L60" s="23" t="s">
        <v>341</v>
      </c>
      <c r="M60" s="23" t="s">
        <v>89</v>
      </c>
    </row>
    <row r="61" customFormat="false" ht="15" hidden="false" customHeight="false" outlineLevel="0" collapsed="false">
      <c r="A61" s="24" t="s">
        <v>390</v>
      </c>
      <c r="B61" s="24" t="s">
        <v>335</v>
      </c>
      <c r="C61" s="24" t="n">
        <v>12</v>
      </c>
      <c r="D61" s="24" t="s">
        <v>135</v>
      </c>
      <c r="E61" s="24" t="s">
        <v>349</v>
      </c>
      <c r="F61" s="24" t="s">
        <v>67</v>
      </c>
      <c r="G61" s="24" t="s">
        <v>391</v>
      </c>
      <c r="H61" s="24" t="s">
        <v>392</v>
      </c>
      <c r="I61" s="24" t="s">
        <v>353</v>
      </c>
      <c r="J61" s="24" t="s">
        <v>53</v>
      </c>
      <c r="K61" s="24" t="s">
        <v>54</v>
      </c>
      <c r="L61" s="24" t="s">
        <v>133</v>
      </c>
      <c r="M61" s="24" t="s">
        <v>89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A5EB0"/>
    <pageSetUpPr fitToPage="false"/>
  </sheetPr>
  <dimension ref="A1:N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9" topLeftCell="A10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22"/>
    <col collapsed="false" customWidth="true" hidden="false" outlineLevel="0" max="3" min="3" style="1" width="18"/>
    <col collapsed="false" customWidth="true" hidden="false" outlineLevel="0" max="4" min="4" style="1" width="30"/>
    <col collapsed="false" customWidth="true" hidden="false" outlineLevel="0" max="5" min="5" style="1" width="38"/>
    <col collapsed="false" customWidth="true" hidden="false" outlineLevel="0" max="6" min="6" style="1" width="18"/>
    <col collapsed="false" customWidth="true" hidden="false" outlineLevel="0" max="7" min="7" style="1" width="13"/>
    <col collapsed="false" customWidth="true" hidden="false" outlineLevel="0" max="8" min="8" style="1" width="15"/>
    <col collapsed="false" customWidth="true" hidden="false" outlineLevel="0" max="9" min="9" style="1" width="14"/>
    <col collapsed="false" customWidth="true" hidden="false" outlineLevel="0" max="10" min="10" style="1" width="13"/>
    <col collapsed="false" customWidth="true" hidden="false" outlineLevel="0" max="11" min="11" style="1" width="14"/>
    <col collapsed="false" customWidth="true" hidden="false" outlineLevel="0" max="12" min="12" style="1" width="10"/>
    <col collapsed="false" customWidth="true" hidden="false" outlineLevel="0" max="13" min="13" style="1" width="13"/>
    <col collapsed="false" customWidth="true" hidden="false" outlineLevel="0" max="14" min="14" style="1" width="22"/>
  </cols>
  <sheetData>
    <row r="1" customFormat="false" ht="12.75" hidden="false" customHeight="true" outlineLevel="0" collapsed="false">
      <c r="A1" s="25" t="s">
        <v>393</v>
      </c>
      <c r="B1" s="25"/>
    </row>
    <row r="2" customFormat="false" ht="12.75" hidden="false" customHeight="true" outlineLevel="0" collapsed="false">
      <c r="A2" s="25" t="s">
        <v>394</v>
      </c>
      <c r="B2" s="25" t="n">
        <f aca="false">COUNTA(G8:G19)-COUNTIF(G8:G19,"")</f>
        <v>0</v>
      </c>
    </row>
    <row r="3" customFormat="false" ht="12.75" hidden="false" customHeight="true" outlineLevel="0" collapsed="false">
      <c r="A3" s="25" t="s">
        <v>395</v>
      </c>
      <c r="B3" s="25" t="n">
        <f aca="false">COUNTIF(L8:L500,"Documente")</f>
        <v>0</v>
      </c>
    </row>
    <row r="4" customFormat="false" ht="12.75" hidden="false" customHeight="true" outlineLevel="0" collapsed="false">
      <c r="A4" s="25" t="s">
        <v>396</v>
      </c>
      <c r="B4" s="25" t="n">
        <f aca="false">COUNTIF(K8:K500,"Eleve")+COUNTIF(K8:K500,"Critique")</f>
        <v>0</v>
      </c>
    </row>
    <row r="5" customFormat="false" ht="12.75" hidden="false" customHeight="true" outlineLevel="0" collapsed="false">
      <c r="A5" s="25" t="s">
        <v>397</v>
      </c>
      <c r="B5" s="25" t="n">
        <f aca="false">COUNTIF(J8:J500,"Critique")</f>
        <v>0</v>
      </c>
    </row>
    <row r="6" customFormat="false" ht="42" hidden="false" customHeight="true" outlineLevel="0" collapsed="false">
      <c r="A6" s="26" t="s">
        <v>398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customFormat="false" ht="27.75" hidden="false" customHeight="true" outlineLevel="0" collapsed="false">
      <c r="A7" s="27" t="s">
        <v>399</v>
      </c>
      <c r="B7" s="27"/>
      <c r="C7" s="28" t="str">
        <f aca="false">Accueil!E6</f>
        <v>Banque</v>
      </c>
      <c r="D7" s="28"/>
      <c r="E7" s="28"/>
      <c r="F7" s="28"/>
    </row>
    <row r="8" customFormat="false" ht="25.5" hidden="false" customHeight="true" outlineLevel="0" collapsed="false">
      <c r="A8" s="29" t="s">
        <v>36</v>
      </c>
      <c r="B8" s="29" t="s">
        <v>400</v>
      </c>
      <c r="C8" s="29" t="s">
        <v>38</v>
      </c>
      <c r="D8" s="29" t="s">
        <v>401</v>
      </c>
      <c r="E8" s="29" t="s">
        <v>402</v>
      </c>
      <c r="F8" s="29" t="s">
        <v>41</v>
      </c>
      <c r="G8" s="29" t="s">
        <v>42</v>
      </c>
      <c r="H8" s="29" t="s">
        <v>403</v>
      </c>
      <c r="I8" s="29" t="s">
        <v>44</v>
      </c>
      <c r="J8" s="29" t="s">
        <v>45</v>
      </c>
      <c r="K8" s="29" t="s">
        <v>404</v>
      </c>
      <c r="L8" s="29" t="s">
        <v>405</v>
      </c>
      <c r="M8" s="29" t="s">
        <v>406</v>
      </c>
      <c r="N8" s="29" t="s">
        <v>407</v>
      </c>
    </row>
    <row r="9" customFormat="false" ht="18" hidden="false" customHeight="true" outlineLevel="0" collapsed="false">
      <c r="A9" s="30" t="s">
        <v>408</v>
      </c>
      <c r="B9" s="30"/>
      <c r="C9" s="30"/>
      <c r="D9" s="30"/>
      <c r="E9" s="30"/>
      <c r="F9" s="30"/>
      <c r="G9" s="30"/>
      <c r="H9" s="30"/>
      <c r="I9" s="30"/>
      <c r="J9" s="30"/>
      <c r="K9" s="31" t="s">
        <v>409</v>
      </c>
      <c r="L9" s="31"/>
      <c r="M9" s="31"/>
      <c r="N9" s="31"/>
    </row>
    <row r="10" customFormat="false" ht="21.75" hidden="false" customHeight="true" outlineLevel="0" collapsed="false">
      <c r="A10" s="32" t="str">
        <f aca="false">IFERROR(xlookup(Accueil!$E$6&amp;"|"&amp;1,Referentiel!$A:$A,Referentiel!$D:$D,""),"")</f>
        <v/>
      </c>
      <c r="B10" s="33" t="str">
        <f aca="false">IFERROR(xlookup(Accueil!$E$6&amp;"|"&amp;1,Referentiel!$A:$A,Referentiel!$E:$E,""),"")</f>
        <v/>
      </c>
      <c r="C10" s="33" t="str">
        <f aca="false">IFERROR(xlookup(Accueil!$E$6&amp;"|"&amp;1,Referentiel!$A:$A,Referentiel!$F:$F,""),"")</f>
        <v/>
      </c>
      <c r="D10" s="34" t="str">
        <f aca="false">IFERROR(xlookup(Accueil!$E$6&amp;"|"&amp;1,Referentiel!$A:$A,Referentiel!$G:$G,""),"")</f>
        <v/>
      </c>
      <c r="E10" s="35" t="str">
        <f aca="false">IFERROR(xlookup(Accueil!$E$6&amp;"|"&amp;1,Referentiel!$A:$A,Referentiel!$H:$H,""),"")</f>
        <v/>
      </c>
      <c r="F10" s="33" t="str">
        <f aca="false">IFERROR(xlookup(Accueil!$E$6&amp;"|"&amp;1,Referentiel!$A:$A,Referentiel!$I:$I,""),"")</f>
        <v/>
      </c>
      <c r="G10" s="36" t="str">
        <f aca="false">IFERROR(xlookup(Accueil!$E$6&amp;"|"&amp;1,Referentiel!$A:$A,Referentiel!$J:$J,""),"")</f>
        <v/>
      </c>
      <c r="H10" s="37" t="str">
        <f aca="false">IFERROR(xlookup(Accueil!$E$6&amp;"|"&amp;1,Referentiel!$A:$A,Referentiel!$K:$K,""),"")</f>
        <v/>
      </c>
      <c r="I10" s="37" t="str">
        <f aca="false">IFERROR(xlookup(Accueil!$E$6&amp;"|"&amp;1,Referentiel!$A:$A,Referentiel!$L:$L,""),"")</f>
        <v/>
      </c>
      <c r="J10" s="37" t="str">
        <f aca="false">IFERROR(xlookup(Accueil!$E$6&amp;"|"&amp;1,Referentiel!$A:$A,Referentiel!$M:$M,""),"")</f>
        <v/>
      </c>
      <c r="K10" s="38" t="s">
        <v>410</v>
      </c>
      <c r="L10" s="39" t="s">
        <v>411</v>
      </c>
      <c r="M10" s="39"/>
      <c r="N10" s="40"/>
    </row>
    <row r="11" customFormat="false" ht="21.75" hidden="false" customHeight="true" outlineLevel="0" collapsed="false">
      <c r="A11" s="41" t="str">
        <f aca="false">IFERROR(xlookup(Accueil!$E$6&amp;"|"&amp;2,Referentiel!$A:$A,Referentiel!$D:$D,""),"")</f>
        <v/>
      </c>
      <c r="B11" s="42" t="str">
        <f aca="false">IFERROR(xlookup(Accueil!$E$6&amp;"|"&amp;2,Referentiel!$A:$A,Referentiel!$E:$E,""),"")</f>
        <v/>
      </c>
      <c r="C11" s="42" t="str">
        <f aca="false">IFERROR(xlookup(Accueil!$E$6&amp;"|"&amp;2,Referentiel!$A:$A,Referentiel!$F:$F,""),"")</f>
        <v/>
      </c>
      <c r="D11" s="43" t="str">
        <f aca="false">IFERROR(xlookup(Accueil!$E$6&amp;"|"&amp;2,Referentiel!$A:$A,Referentiel!$G:$G,""),"")</f>
        <v/>
      </c>
      <c r="E11" s="44" t="str">
        <f aca="false">IFERROR(xlookup(Accueil!$E$6&amp;"|"&amp;2,Referentiel!$A:$A,Referentiel!$H:$H,""),"")</f>
        <v/>
      </c>
      <c r="F11" s="42" t="str">
        <f aca="false">IFERROR(xlookup(Accueil!$E$6&amp;"|"&amp;2,Referentiel!$A:$A,Referentiel!$I:$I,""),"")</f>
        <v/>
      </c>
      <c r="G11" s="45" t="str">
        <f aca="false">IFERROR(xlookup(Accueil!$E$6&amp;"|"&amp;2,Referentiel!$A:$A,Referentiel!$J:$J,""),"")</f>
        <v/>
      </c>
      <c r="H11" s="46" t="str">
        <f aca="false">IFERROR(xlookup(Accueil!$E$6&amp;"|"&amp;2,Referentiel!$A:$A,Referentiel!$K:$K,""),"")</f>
        <v/>
      </c>
      <c r="I11" s="46" t="str">
        <f aca="false">IFERROR(xlookup(Accueil!$E$6&amp;"|"&amp;2,Referentiel!$A:$A,Referentiel!$L:$L,""),"")</f>
        <v/>
      </c>
      <c r="J11" s="46" t="str">
        <f aca="false">IFERROR(xlookup(Accueil!$E$6&amp;"|"&amp;2,Referentiel!$A:$A,Referentiel!$M:$M,""),"")</f>
        <v/>
      </c>
      <c r="K11" s="38" t="s">
        <v>410</v>
      </c>
      <c r="L11" s="47" t="s">
        <v>411</v>
      </c>
      <c r="M11" s="47"/>
      <c r="N11" s="48"/>
    </row>
    <row r="12" customFormat="false" ht="21.75" hidden="false" customHeight="true" outlineLevel="0" collapsed="false">
      <c r="A12" s="32" t="str">
        <f aca="false">IFERROR(xlookup(Accueil!$E$6&amp;"|"&amp;3,Referentiel!$A:$A,Referentiel!$D:$D,""),"")</f>
        <v/>
      </c>
      <c r="B12" s="33" t="str">
        <f aca="false">IFERROR(xlookup(Accueil!$E$6&amp;"|"&amp;3,Referentiel!$A:$A,Referentiel!$E:$E,""),"")</f>
        <v/>
      </c>
      <c r="C12" s="33" t="str">
        <f aca="false">IFERROR(xlookup(Accueil!$E$6&amp;"|"&amp;3,Referentiel!$A:$A,Referentiel!$F:$F,""),"")</f>
        <v/>
      </c>
      <c r="D12" s="34" t="str">
        <f aca="false">IFERROR(xlookup(Accueil!$E$6&amp;"|"&amp;3,Referentiel!$A:$A,Referentiel!$G:$G,""),"")</f>
        <v/>
      </c>
      <c r="E12" s="35" t="str">
        <f aca="false">IFERROR(xlookup(Accueil!$E$6&amp;"|"&amp;3,Referentiel!$A:$A,Referentiel!$H:$H,""),"")</f>
        <v/>
      </c>
      <c r="F12" s="33" t="str">
        <f aca="false">IFERROR(xlookup(Accueil!$E$6&amp;"|"&amp;3,Referentiel!$A:$A,Referentiel!$I:$I,""),"")</f>
        <v/>
      </c>
      <c r="G12" s="36" t="str">
        <f aca="false">IFERROR(xlookup(Accueil!$E$6&amp;"|"&amp;3,Referentiel!$A:$A,Referentiel!$J:$J,""),"")</f>
        <v/>
      </c>
      <c r="H12" s="37" t="str">
        <f aca="false">IFERROR(xlookup(Accueil!$E$6&amp;"|"&amp;3,Referentiel!$A:$A,Referentiel!$K:$K,""),"")</f>
        <v/>
      </c>
      <c r="I12" s="37" t="str">
        <f aca="false">IFERROR(xlookup(Accueil!$E$6&amp;"|"&amp;3,Referentiel!$A:$A,Referentiel!$L:$L,""),"")</f>
        <v/>
      </c>
      <c r="J12" s="37" t="str">
        <f aca="false">IFERROR(xlookup(Accueil!$E$6&amp;"|"&amp;3,Referentiel!$A:$A,Referentiel!$M:$M,""),"")</f>
        <v/>
      </c>
      <c r="K12" s="38" t="s">
        <v>410</v>
      </c>
      <c r="L12" s="39" t="s">
        <v>411</v>
      </c>
      <c r="M12" s="39"/>
      <c r="N12" s="40"/>
    </row>
    <row r="13" customFormat="false" ht="21.75" hidden="false" customHeight="true" outlineLevel="0" collapsed="false">
      <c r="A13" s="41" t="str">
        <f aca="false">IFERROR(xlookup(Accueil!$E$6&amp;"|"&amp;4,Referentiel!$A:$A,Referentiel!$D:$D,""),"")</f>
        <v/>
      </c>
      <c r="B13" s="42" t="str">
        <f aca="false">IFERROR(xlookup(Accueil!$E$6&amp;"|"&amp;4,Referentiel!$A:$A,Referentiel!$E:$E,""),"")</f>
        <v/>
      </c>
      <c r="C13" s="42" t="str">
        <f aca="false">IFERROR(xlookup(Accueil!$E$6&amp;"|"&amp;4,Referentiel!$A:$A,Referentiel!$F:$F,""),"")</f>
        <v/>
      </c>
      <c r="D13" s="43" t="str">
        <f aca="false">IFERROR(xlookup(Accueil!$E$6&amp;"|"&amp;4,Referentiel!$A:$A,Referentiel!$G:$G,""),"")</f>
        <v/>
      </c>
      <c r="E13" s="44" t="str">
        <f aca="false">IFERROR(xlookup(Accueil!$E$6&amp;"|"&amp;4,Referentiel!$A:$A,Referentiel!$H:$H,""),"")</f>
        <v/>
      </c>
      <c r="F13" s="42" t="str">
        <f aca="false">IFERROR(xlookup(Accueil!$E$6&amp;"|"&amp;4,Referentiel!$A:$A,Referentiel!$I:$I,""),"")</f>
        <v/>
      </c>
      <c r="G13" s="45" t="str">
        <f aca="false">IFERROR(xlookup(Accueil!$E$6&amp;"|"&amp;4,Referentiel!$A:$A,Referentiel!$J:$J,""),"")</f>
        <v/>
      </c>
      <c r="H13" s="46" t="str">
        <f aca="false">IFERROR(xlookup(Accueil!$E$6&amp;"|"&amp;4,Referentiel!$A:$A,Referentiel!$K:$K,""),"")</f>
        <v/>
      </c>
      <c r="I13" s="46" t="str">
        <f aca="false">IFERROR(xlookup(Accueil!$E$6&amp;"|"&amp;4,Referentiel!$A:$A,Referentiel!$L:$L,""),"")</f>
        <v/>
      </c>
      <c r="J13" s="46" t="str">
        <f aca="false">IFERROR(xlookup(Accueil!$E$6&amp;"|"&amp;4,Referentiel!$A:$A,Referentiel!$M:$M,""),"")</f>
        <v/>
      </c>
      <c r="K13" s="38" t="s">
        <v>410</v>
      </c>
      <c r="L13" s="47" t="s">
        <v>411</v>
      </c>
      <c r="M13" s="47"/>
      <c r="N13" s="48"/>
    </row>
    <row r="14" customFormat="false" ht="21.75" hidden="false" customHeight="true" outlineLevel="0" collapsed="false">
      <c r="A14" s="32" t="str">
        <f aca="false">IFERROR(xlookup(Accueil!$E$6&amp;"|"&amp;5,Referentiel!$A:$A,Referentiel!$D:$D,""),"")</f>
        <v/>
      </c>
      <c r="B14" s="33" t="str">
        <f aca="false">IFERROR(xlookup(Accueil!$E$6&amp;"|"&amp;5,Referentiel!$A:$A,Referentiel!$E:$E,""),"")</f>
        <v/>
      </c>
      <c r="C14" s="33" t="str">
        <f aca="false">IFERROR(xlookup(Accueil!$E$6&amp;"|"&amp;5,Referentiel!$A:$A,Referentiel!$F:$F,""),"")</f>
        <v/>
      </c>
      <c r="D14" s="34" t="str">
        <f aca="false">IFERROR(xlookup(Accueil!$E$6&amp;"|"&amp;5,Referentiel!$A:$A,Referentiel!$G:$G,""),"")</f>
        <v/>
      </c>
      <c r="E14" s="35" t="str">
        <f aca="false">IFERROR(xlookup(Accueil!$E$6&amp;"|"&amp;5,Referentiel!$A:$A,Referentiel!$H:$H,""),"")</f>
        <v/>
      </c>
      <c r="F14" s="33" t="str">
        <f aca="false">IFERROR(xlookup(Accueil!$E$6&amp;"|"&amp;5,Referentiel!$A:$A,Referentiel!$I:$I,""),"")</f>
        <v/>
      </c>
      <c r="G14" s="36" t="str">
        <f aca="false">IFERROR(xlookup(Accueil!$E$6&amp;"|"&amp;5,Referentiel!$A:$A,Referentiel!$J:$J,""),"")</f>
        <v/>
      </c>
      <c r="H14" s="37" t="str">
        <f aca="false">IFERROR(xlookup(Accueil!$E$6&amp;"|"&amp;5,Referentiel!$A:$A,Referentiel!$K:$K,""),"")</f>
        <v/>
      </c>
      <c r="I14" s="37" t="str">
        <f aca="false">IFERROR(xlookup(Accueil!$E$6&amp;"|"&amp;5,Referentiel!$A:$A,Referentiel!$L:$L,""),"")</f>
        <v/>
      </c>
      <c r="J14" s="37" t="str">
        <f aca="false">IFERROR(xlookup(Accueil!$E$6&amp;"|"&amp;5,Referentiel!$A:$A,Referentiel!$M:$M,""),"")</f>
        <v/>
      </c>
      <c r="K14" s="38" t="s">
        <v>410</v>
      </c>
      <c r="L14" s="39" t="s">
        <v>411</v>
      </c>
      <c r="M14" s="39"/>
      <c r="N14" s="40"/>
    </row>
    <row r="15" customFormat="false" ht="21.75" hidden="false" customHeight="true" outlineLevel="0" collapsed="false">
      <c r="A15" s="41" t="str">
        <f aca="false">IFERROR(xlookup(Accueil!$E$6&amp;"|"&amp;6,Referentiel!$A:$A,Referentiel!$D:$D,""),"")</f>
        <v/>
      </c>
      <c r="B15" s="42" t="str">
        <f aca="false">IFERROR(xlookup(Accueil!$E$6&amp;"|"&amp;6,Referentiel!$A:$A,Referentiel!$E:$E,""),"")</f>
        <v/>
      </c>
      <c r="C15" s="42" t="str">
        <f aca="false">IFERROR(xlookup(Accueil!$E$6&amp;"|"&amp;6,Referentiel!$A:$A,Referentiel!$F:$F,""),"")</f>
        <v/>
      </c>
      <c r="D15" s="43" t="str">
        <f aca="false">IFERROR(xlookup(Accueil!$E$6&amp;"|"&amp;6,Referentiel!$A:$A,Referentiel!$G:$G,""),"")</f>
        <v/>
      </c>
      <c r="E15" s="44" t="str">
        <f aca="false">IFERROR(xlookup(Accueil!$E$6&amp;"|"&amp;6,Referentiel!$A:$A,Referentiel!$H:$H,""),"")</f>
        <v/>
      </c>
      <c r="F15" s="42" t="str">
        <f aca="false">IFERROR(xlookup(Accueil!$E$6&amp;"|"&amp;6,Referentiel!$A:$A,Referentiel!$I:$I,""),"")</f>
        <v/>
      </c>
      <c r="G15" s="45" t="str">
        <f aca="false">IFERROR(xlookup(Accueil!$E$6&amp;"|"&amp;6,Referentiel!$A:$A,Referentiel!$J:$J,""),"")</f>
        <v/>
      </c>
      <c r="H15" s="46" t="str">
        <f aca="false">IFERROR(xlookup(Accueil!$E$6&amp;"|"&amp;6,Referentiel!$A:$A,Referentiel!$K:$K,""),"")</f>
        <v/>
      </c>
      <c r="I15" s="46" t="str">
        <f aca="false">IFERROR(xlookup(Accueil!$E$6&amp;"|"&amp;6,Referentiel!$A:$A,Referentiel!$L:$L,""),"")</f>
        <v/>
      </c>
      <c r="J15" s="46" t="str">
        <f aca="false">IFERROR(xlookup(Accueil!$E$6&amp;"|"&amp;6,Referentiel!$A:$A,Referentiel!$M:$M,""),"")</f>
        <v/>
      </c>
      <c r="K15" s="38" t="s">
        <v>410</v>
      </c>
      <c r="L15" s="47" t="s">
        <v>411</v>
      </c>
      <c r="M15" s="47"/>
      <c r="N15" s="48"/>
    </row>
    <row r="16" customFormat="false" ht="21.75" hidden="false" customHeight="true" outlineLevel="0" collapsed="false">
      <c r="A16" s="32" t="str">
        <f aca="false">IFERROR(xlookup(Accueil!$E$6&amp;"|"&amp;7,Referentiel!$A:$A,Referentiel!$D:$D,""),"")</f>
        <v/>
      </c>
      <c r="B16" s="33" t="str">
        <f aca="false">IFERROR(xlookup(Accueil!$E$6&amp;"|"&amp;7,Referentiel!$A:$A,Referentiel!$E:$E,""),"")</f>
        <v/>
      </c>
      <c r="C16" s="33" t="str">
        <f aca="false">IFERROR(xlookup(Accueil!$E$6&amp;"|"&amp;7,Referentiel!$A:$A,Referentiel!$F:$F,""),"")</f>
        <v/>
      </c>
      <c r="D16" s="34" t="str">
        <f aca="false">IFERROR(xlookup(Accueil!$E$6&amp;"|"&amp;7,Referentiel!$A:$A,Referentiel!$G:$G,""),"")</f>
        <v/>
      </c>
      <c r="E16" s="35" t="str">
        <f aca="false">IFERROR(xlookup(Accueil!$E$6&amp;"|"&amp;7,Referentiel!$A:$A,Referentiel!$H:$H,""),"")</f>
        <v/>
      </c>
      <c r="F16" s="33" t="str">
        <f aca="false">IFERROR(xlookup(Accueil!$E$6&amp;"|"&amp;7,Referentiel!$A:$A,Referentiel!$I:$I,""),"")</f>
        <v/>
      </c>
      <c r="G16" s="36" t="str">
        <f aca="false">IFERROR(xlookup(Accueil!$E$6&amp;"|"&amp;7,Referentiel!$A:$A,Referentiel!$J:$J,""),"")</f>
        <v/>
      </c>
      <c r="H16" s="37" t="str">
        <f aca="false">IFERROR(xlookup(Accueil!$E$6&amp;"|"&amp;7,Referentiel!$A:$A,Referentiel!$K:$K,""),"")</f>
        <v/>
      </c>
      <c r="I16" s="37" t="str">
        <f aca="false">IFERROR(xlookup(Accueil!$E$6&amp;"|"&amp;7,Referentiel!$A:$A,Referentiel!$L:$L,""),"")</f>
        <v/>
      </c>
      <c r="J16" s="37" t="str">
        <f aca="false">IFERROR(xlookup(Accueil!$E$6&amp;"|"&amp;7,Referentiel!$A:$A,Referentiel!$M:$M,""),"")</f>
        <v/>
      </c>
      <c r="K16" s="38" t="s">
        <v>410</v>
      </c>
      <c r="L16" s="39" t="s">
        <v>411</v>
      </c>
      <c r="M16" s="39"/>
      <c r="N16" s="40"/>
    </row>
    <row r="17" customFormat="false" ht="21.75" hidden="false" customHeight="true" outlineLevel="0" collapsed="false">
      <c r="A17" s="41" t="str">
        <f aca="false">IFERROR(xlookup(Accueil!$E$6&amp;"|"&amp;8,Referentiel!$A:$A,Referentiel!$D:$D,""),"")</f>
        <v/>
      </c>
      <c r="B17" s="42" t="str">
        <f aca="false">IFERROR(xlookup(Accueil!$E$6&amp;"|"&amp;8,Referentiel!$A:$A,Referentiel!$E:$E,""),"")</f>
        <v/>
      </c>
      <c r="C17" s="42" t="str">
        <f aca="false">IFERROR(xlookup(Accueil!$E$6&amp;"|"&amp;8,Referentiel!$A:$A,Referentiel!$F:$F,""),"")</f>
        <v/>
      </c>
      <c r="D17" s="43" t="str">
        <f aca="false">IFERROR(xlookup(Accueil!$E$6&amp;"|"&amp;8,Referentiel!$A:$A,Referentiel!$G:$G,""),"")</f>
        <v/>
      </c>
      <c r="E17" s="44" t="str">
        <f aca="false">IFERROR(xlookup(Accueil!$E$6&amp;"|"&amp;8,Referentiel!$A:$A,Referentiel!$H:$H,""),"")</f>
        <v/>
      </c>
      <c r="F17" s="42" t="str">
        <f aca="false">IFERROR(xlookup(Accueil!$E$6&amp;"|"&amp;8,Referentiel!$A:$A,Referentiel!$I:$I,""),"")</f>
        <v/>
      </c>
      <c r="G17" s="45" t="str">
        <f aca="false">IFERROR(xlookup(Accueil!$E$6&amp;"|"&amp;8,Referentiel!$A:$A,Referentiel!$J:$J,""),"")</f>
        <v/>
      </c>
      <c r="H17" s="46" t="str">
        <f aca="false">IFERROR(xlookup(Accueil!$E$6&amp;"|"&amp;8,Referentiel!$A:$A,Referentiel!$K:$K,""),"")</f>
        <v/>
      </c>
      <c r="I17" s="46" t="str">
        <f aca="false">IFERROR(xlookup(Accueil!$E$6&amp;"|"&amp;8,Referentiel!$A:$A,Referentiel!$L:$L,""),"")</f>
        <v/>
      </c>
      <c r="J17" s="46" t="str">
        <f aca="false">IFERROR(xlookup(Accueil!$E$6&amp;"|"&amp;8,Referentiel!$A:$A,Referentiel!$M:$M,""),"")</f>
        <v/>
      </c>
      <c r="K17" s="38" t="s">
        <v>410</v>
      </c>
      <c r="L17" s="47" t="s">
        <v>411</v>
      </c>
      <c r="M17" s="47"/>
      <c r="N17" s="48"/>
    </row>
    <row r="18" customFormat="false" ht="21.75" hidden="false" customHeight="true" outlineLevel="0" collapsed="false">
      <c r="A18" s="32" t="str">
        <f aca="false">IFERROR(xlookup(Accueil!$E$6&amp;"|"&amp;9,Referentiel!$A:$A,Referentiel!$D:$D,""),"")</f>
        <v/>
      </c>
      <c r="B18" s="33" t="str">
        <f aca="false">IFERROR(xlookup(Accueil!$E$6&amp;"|"&amp;9,Referentiel!$A:$A,Referentiel!$E:$E,""),"")</f>
        <v/>
      </c>
      <c r="C18" s="33" t="str">
        <f aca="false">IFERROR(xlookup(Accueil!$E$6&amp;"|"&amp;9,Referentiel!$A:$A,Referentiel!$F:$F,""),"")</f>
        <v/>
      </c>
      <c r="D18" s="34" t="str">
        <f aca="false">IFERROR(xlookup(Accueil!$E$6&amp;"|"&amp;9,Referentiel!$A:$A,Referentiel!$G:$G,""),"")</f>
        <v/>
      </c>
      <c r="E18" s="35" t="str">
        <f aca="false">IFERROR(xlookup(Accueil!$E$6&amp;"|"&amp;9,Referentiel!$A:$A,Referentiel!$H:$H,""),"")</f>
        <v/>
      </c>
      <c r="F18" s="33" t="str">
        <f aca="false">IFERROR(xlookup(Accueil!$E$6&amp;"|"&amp;9,Referentiel!$A:$A,Referentiel!$I:$I,""),"")</f>
        <v/>
      </c>
      <c r="G18" s="36" t="str">
        <f aca="false">IFERROR(xlookup(Accueil!$E$6&amp;"|"&amp;9,Referentiel!$A:$A,Referentiel!$J:$J,""),"")</f>
        <v/>
      </c>
      <c r="H18" s="37" t="str">
        <f aca="false">IFERROR(xlookup(Accueil!$E$6&amp;"|"&amp;9,Referentiel!$A:$A,Referentiel!$K:$K,""),"")</f>
        <v/>
      </c>
      <c r="I18" s="37" t="str">
        <f aca="false">IFERROR(xlookup(Accueil!$E$6&amp;"|"&amp;9,Referentiel!$A:$A,Referentiel!$L:$L,""),"")</f>
        <v/>
      </c>
      <c r="J18" s="37" t="str">
        <f aca="false">IFERROR(xlookup(Accueil!$E$6&amp;"|"&amp;9,Referentiel!$A:$A,Referentiel!$M:$M,""),"")</f>
        <v/>
      </c>
      <c r="K18" s="38" t="s">
        <v>410</v>
      </c>
      <c r="L18" s="39" t="s">
        <v>411</v>
      </c>
      <c r="M18" s="39"/>
      <c r="N18" s="40"/>
    </row>
    <row r="19" customFormat="false" ht="21.75" hidden="false" customHeight="true" outlineLevel="0" collapsed="false">
      <c r="A19" s="41" t="str">
        <f aca="false">IFERROR(xlookup(Accueil!$E$6&amp;"|"&amp;10,Referentiel!$A:$A,Referentiel!$D:$D,""),"")</f>
        <v/>
      </c>
      <c r="B19" s="42" t="str">
        <f aca="false">IFERROR(xlookup(Accueil!$E$6&amp;"|"&amp;10,Referentiel!$A:$A,Referentiel!$E:$E,""),"")</f>
        <v/>
      </c>
      <c r="C19" s="42" t="str">
        <f aca="false">IFERROR(xlookup(Accueil!$E$6&amp;"|"&amp;10,Referentiel!$A:$A,Referentiel!$F:$F,""),"")</f>
        <v/>
      </c>
      <c r="D19" s="43" t="str">
        <f aca="false">IFERROR(xlookup(Accueil!$E$6&amp;"|"&amp;10,Referentiel!$A:$A,Referentiel!$G:$G,""),"")</f>
        <v/>
      </c>
      <c r="E19" s="44" t="str">
        <f aca="false">IFERROR(xlookup(Accueil!$E$6&amp;"|"&amp;10,Referentiel!$A:$A,Referentiel!$H:$H,""),"")</f>
        <v/>
      </c>
      <c r="F19" s="42" t="str">
        <f aca="false">IFERROR(xlookup(Accueil!$E$6&amp;"|"&amp;10,Referentiel!$A:$A,Referentiel!$I:$I,""),"")</f>
        <v/>
      </c>
      <c r="G19" s="45" t="str">
        <f aca="false">IFERROR(xlookup(Accueil!$E$6&amp;"|"&amp;10,Referentiel!$A:$A,Referentiel!$J:$J,""),"")</f>
        <v/>
      </c>
      <c r="H19" s="46" t="str">
        <f aca="false">IFERROR(xlookup(Accueil!$E$6&amp;"|"&amp;10,Referentiel!$A:$A,Referentiel!$K:$K,""),"")</f>
        <v/>
      </c>
      <c r="I19" s="46" t="str">
        <f aca="false">IFERROR(xlookup(Accueil!$E$6&amp;"|"&amp;10,Referentiel!$A:$A,Referentiel!$L:$L,""),"")</f>
        <v/>
      </c>
      <c r="J19" s="46" t="str">
        <f aca="false">IFERROR(xlookup(Accueil!$E$6&amp;"|"&amp;10,Referentiel!$A:$A,Referentiel!$M:$M,""),"")</f>
        <v/>
      </c>
      <c r="K19" s="38" t="s">
        <v>410</v>
      </c>
      <c r="L19" s="47" t="s">
        <v>411</v>
      </c>
      <c r="M19" s="47"/>
      <c r="N19" s="48"/>
    </row>
    <row r="20" customFormat="false" ht="21.75" hidden="false" customHeight="true" outlineLevel="0" collapsed="false">
      <c r="A20" s="32" t="str">
        <f aca="false">IFERROR(xlookup(Accueil!$E$6&amp;"|"&amp;11,Referentiel!$A:$A,Referentiel!$D:$D,""),"")</f>
        <v/>
      </c>
      <c r="B20" s="33" t="str">
        <f aca="false">IFERROR(xlookup(Accueil!$E$6&amp;"|"&amp;11,Referentiel!$A:$A,Referentiel!$E:$E,""),"")</f>
        <v/>
      </c>
      <c r="C20" s="33" t="str">
        <f aca="false">IFERROR(xlookup(Accueil!$E$6&amp;"|"&amp;11,Referentiel!$A:$A,Referentiel!$F:$F,""),"")</f>
        <v/>
      </c>
      <c r="D20" s="34" t="str">
        <f aca="false">IFERROR(xlookup(Accueil!$E$6&amp;"|"&amp;11,Referentiel!$A:$A,Referentiel!$G:$G,""),"")</f>
        <v/>
      </c>
      <c r="E20" s="35" t="str">
        <f aca="false">IFERROR(xlookup(Accueil!$E$6&amp;"|"&amp;11,Referentiel!$A:$A,Referentiel!$H:$H,""),"")</f>
        <v/>
      </c>
      <c r="F20" s="33" t="str">
        <f aca="false">IFERROR(xlookup(Accueil!$E$6&amp;"|"&amp;11,Referentiel!$A:$A,Referentiel!$I:$I,""),"")</f>
        <v/>
      </c>
      <c r="G20" s="36" t="str">
        <f aca="false">IFERROR(xlookup(Accueil!$E$6&amp;"|"&amp;11,Referentiel!$A:$A,Referentiel!$J:$J,""),"")</f>
        <v/>
      </c>
      <c r="H20" s="37" t="str">
        <f aca="false">IFERROR(xlookup(Accueil!$E$6&amp;"|"&amp;11,Referentiel!$A:$A,Referentiel!$K:$K,""),"")</f>
        <v/>
      </c>
      <c r="I20" s="37" t="str">
        <f aca="false">IFERROR(xlookup(Accueil!$E$6&amp;"|"&amp;11,Referentiel!$A:$A,Referentiel!$L:$L,""),"")</f>
        <v/>
      </c>
      <c r="J20" s="37" t="str">
        <f aca="false">IFERROR(xlookup(Accueil!$E$6&amp;"|"&amp;11,Referentiel!$A:$A,Referentiel!$M:$M,""),"")</f>
        <v/>
      </c>
      <c r="K20" s="38" t="s">
        <v>410</v>
      </c>
      <c r="L20" s="39" t="s">
        <v>411</v>
      </c>
      <c r="M20" s="39"/>
      <c r="N20" s="40"/>
    </row>
    <row r="21" customFormat="false" ht="21.75" hidden="false" customHeight="true" outlineLevel="0" collapsed="false">
      <c r="A21" s="41" t="str">
        <f aca="false">IFERROR(xlookup(Accueil!$E$6&amp;"|"&amp;12,Referentiel!$A:$A,Referentiel!$D:$D,""),"")</f>
        <v/>
      </c>
      <c r="B21" s="42" t="str">
        <f aca="false">IFERROR(xlookup(Accueil!$E$6&amp;"|"&amp;12,Referentiel!$A:$A,Referentiel!$E:$E,""),"")</f>
        <v/>
      </c>
      <c r="C21" s="42" t="str">
        <f aca="false">IFERROR(xlookup(Accueil!$E$6&amp;"|"&amp;12,Referentiel!$A:$A,Referentiel!$F:$F,""),"")</f>
        <v/>
      </c>
      <c r="D21" s="43" t="str">
        <f aca="false">IFERROR(xlookup(Accueil!$E$6&amp;"|"&amp;12,Referentiel!$A:$A,Referentiel!$G:$G,""),"")</f>
        <v/>
      </c>
      <c r="E21" s="44" t="str">
        <f aca="false">IFERROR(xlookup(Accueil!$E$6&amp;"|"&amp;12,Referentiel!$A:$A,Referentiel!$H:$H,""),"")</f>
        <v/>
      </c>
      <c r="F21" s="42" t="str">
        <f aca="false">IFERROR(xlookup(Accueil!$E$6&amp;"|"&amp;12,Referentiel!$A:$A,Referentiel!$I:$I,""),"")</f>
        <v/>
      </c>
      <c r="G21" s="45" t="str">
        <f aca="false">IFERROR(xlookup(Accueil!$E$6&amp;"|"&amp;12,Referentiel!$A:$A,Referentiel!$J:$J,""),"")</f>
        <v/>
      </c>
      <c r="H21" s="46" t="str">
        <f aca="false">IFERROR(xlookup(Accueil!$E$6&amp;"|"&amp;12,Referentiel!$A:$A,Referentiel!$K:$K,""),"")</f>
        <v/>
      </c>
      <c r="I21" s="46" t="str">
        <f aca="false">IFERROR(xlookup(Accueil!$E$6&amp;"|"&amp;12,Referentiel!$A:$A,Referentiel!$L:$L,""),"")</f>
        <v/>
      </c>
      <c r="J21" s="46" t="str">
        <f aca="false">IFERROR(xlookup(Accueil!$E$6&amp;"|"&amp;12,Referentiel!$A:$A,Referentiel!$M:$M,""),"")</f>
        <v/>
      </c>
      <c r="K21" s="38" t="s">
        <v>410</v>
      </c>
      <c r="L21" s="47" t="s">
        <v>411</v>
      </c>
      <c r="M21" s="47"/>
      <c r="N21" s="48"/>
    </row>
  </sheetData>
  <mergeCells count="5">
    <mergeCell ref="A6:N6"/>
    <mergeCell ref="A7:B7"/>
    <mergeCell ref="C7:F7"/>
    <mergeCell ref="A9:J9"/>
    <mergeCell ref="K9:N9"/>
  </mergeCells>
  <conditionalFormatting sqref="G10">
    <cfRule type="cellIs" priority="2" operator="equal" aboveAverage="0" equalAverage="0" bottom="0" percent="0" rank="0" text="" dxfId="0">
      <formula>"Critique"</formula>
    </cfRule>
    <cfRule type="cellIs" priority="3" operator="equal" aboveAverage="0" equalAverage="0" bottom="0" percent="0" rank="0" text="" dxfId="1">
      <formula>"Eleve"</formula>
    </cfRule>
    <cfRule type="cellIs" priority="4" operator="equal" aboveAverage="0" equalAverage="0" bottom="0" percent="0" rank="0" text="" dxfId="2">
      <formula>"Moyen"</formula>
    </cfRule>
    <cfRule type="cellIs" priority="5" operator="equal" aboveAverage="0" equalAverage="0" bottom="0" percent="0" rank="0" text="" dxfId="3">
      <formula>"Faible"</formula>
    </cfRule>
  </conditionalFormatting>
  <conditionalFormatting sqref="G11">
    <cfRule type="cellIs" priority="6" operator="equal" aboveAverage="0" equalAverage="0" bottom="0" percent="0" rank="0" text="" dxfId="0">
      <formula>"Critique"</formula>
    </cfRule>
    <cfRule type="cellIs" priority="7" operator="equal" aboveAverage="0" equalAverage="0" bottom="0" percent="0" rank="0" text="" dxfId="1">
      <formula>"Eleve"</formula>
    </cfRule>
    <cfRule type="cellIs" priority="8" operator="equal" aboveAverage="0" equalAverage="0" bottom="0" percent="0" rank="0" text="" dxfId="2">
      <formula>"Moyen"</formula>
    </cfRule>
    <cfRule type="cellIs" priority="9" operator="equal" aboveAverage="0" equalAverage="0" bottom="0" percent="0" rank="0" text="" dxfId="3">
      <formula>"Faible"</formula>
    </cfRule>
  </conditionalFormatting>
  <conditionalFormatting sqref="G12">
    <cfRule type="cellIs" priority="10" operator="equal" aboveAverage="0" equalAverage="0" bottom="0" percent="0" rank="0" text="" dxfId="0">
      <formula>"Critique"</formula>
    </cfRule>
    <cfRule type="cellIs" priority="11" operator="equal" aboveAverage="0" equalAverage="0" bottom="0" percent="0" rank="0" text="" dxfId="1">
      <formula>"Eleve"</formula>
    </cfRule>
    <cfRule type="cellIs" priority="12" operator="equal" aboveAverage="0" equalAverage="0" bottom="0" percent="0" rank="0" text="" dxfId="2">
      <formula>"Moyen"</formula>
    </cfRule>
    <cfRule type="cellIs" priority="13" operator="equal" aboveAverage="0" equalAverage="0" bottom="0" percent="0" rank="0" text="" dxfId="3">
      <formula>"Faible"</formula>
    </cfRule>
  </conditionalFormatting>
  <conditionalFormatting sqref="G13">
    <cfRule type="cellIs" priority="14" operator="equal" aboveAverage="0" equalAverage="0" bottom="0" percent="0" rank="0" text="" dxfId="0">
      <formula>"Critique"</formula>
    </cfRule>
    <cfRule type="cellIs" priority="15" operator="equal" aboveAverage="0" equalAverage="0" bottom="0" percent="0" rank="0" text="" dxfId="1">
      <formula>"Eleve"</formula>
    </cfRule>
    <cfRule type="cellIs" priority="16" operator="equal" aboveAverage="0" equalAverage="0" bottom="0" percent="0" rank="0" text="" dxfId="2">
      <formula>"Moyen"</formula>
    </cfRule>
    <cfRule type="cellIs" priority="17" operator="equal" aboveAverage="0" equalAverage="0" bottom="0" percent="0" rank="0" text="" dxfId="3">
      <formula>"Faible"</formula>
    </cfRule>
  </conditionalFormatting>
  <conditionalFormatting sqref="G14">
    <cfRule type="cellIs" priority="18" operator="equal" aboveAverage="0" equalAverage="0" bottom="0" percent="0" rank="0" text="" dxfId="0">
      <formula>"Critique"</formula>
    </cfRule>
    <cfRule type="cellIs" priority="19" operator="equal" aboveAverage="0" equalAverage="0" bottom="0" percent="0" rank="0" text="" dxfId="1">
      <formula>"Eleve"</formula>
    </cfRule>
    <cfRule type="cellIs" priority="20" operator="equal" aboveAverage="0" equalAverage="0" bottom="0" percent="0" rank="0" text="" dxfId="2">
      <formula>"Moyen"</formula>
    </cfRule>
    <cfRule type="cellIs" priority="21" operator="equal" aboveAverage="0" equalAverage="0" bottom="0" percent="0" rank="0" text="" dxfId="3">
      <formula>"Faible"</formula>
    </cfRule>
  </conditionalFormatting>
  <conditionalFormatting sqref="G15">
    <cfRule type="cellIs" priority="22" operator="equal" aboveAverage="0" equalAverage="0" bottom="0" percent="0" rank="0" text="" dxfId="0">
      <formula>"Critique"</formula>
    </cfRule>
    <cfRule type="cellIs" priority="23" operator="equal" aboveAverage="0" equalAverage="0" bottom="0" percent="0" rank="0" text="" dxfId="1">
      <formula>"Eleve"</formula>
    </cfRule>
    <cfRule type="cellIs" priority="24" operator="equal" aboveAverage="0" equalAverage="0" bottom="0" percent="0" rank="0" text="" dxfId="2">
      <formula>"Moyen"</formula>
    </cfRule>
    <cfRule type="cellIs" priority="25" operator="equal" aboveAverage="0" equalAverage="0" bottom="0" percent="0" rank="0" text="" dxfId="3">
      <formula>"Faible"</formula>
    </cfRule>
  </conditionalFormatting>
  <conditionalFormatting sqref="G16">
    <cfRule type="cellIs" priority="26" operator="equal" aboveAverage="0" equalAverage="0" bottom="0" percent="0" rank="0" text="" dxfId="0">
      <formula>"Critique"</formula>
    </cfRule>
    <cfRule type="cellIs" priority="27" operator="equal" aboveAverage="0" equalAverage="0" bottom="0" percent="0" rank="0" text="" dxfId="1">
      <formula>"Eleve"</formula>
    </cfRule>
    <cfRule type="cellIs" priority="28" operator="equal" aboveAverage="0" equalAverage="0" bottom="0" percent="0" rank="0" text="" dxfId="2">
      <formula>"Moyen"</formula>
    </cfRule>
    <cfRule type="cellIs" priority="29" operator="equal" aboveAverage="0" equalAverage="0" bottom="0" percent="0" rank="0" text="" dxfId="3">
      <formula>"Faible"</formula>
    </cfRule>
  </conditionalFormatting>
  <conditionalFormatting sqref="G17">
    <cfRule type="cellIs" priority="30" operator="equal" aboveAverage="0" equalAverage="0" bottom="0" percent="0" rank="0" text="" dxfId="0">
      <formula>"Critique"</formula>
    </cfRule>
    <cfRule type="cellIs" priority="31" operator="equal" aboveAverage="0" equalAverage="0" bottom="0" percent="0" rank="0" text="" dxfId="1">
      <formula>"Eleve"</formula>
    </cfRule>
    <cfRule type="cellIs" priority="32" operator="equal" aboveAverage="0" equalAverage="0" bottom="0" percent="0" rank="0" text="" dxfId="2">
      <formula>"Moyen"</formula>
    </cfRule>
    <cfRule type="cellIs" priority="33" operator="equal" aboveAverage="0" equalAverage="0" bottom="0" percent="0" rank="0" text="" dxfId="3">
      <formula>"Faible"</formula>
    </cfRule>
  </conditionalFormatting>
  <conditionalFormatting sqref="G18">
    <cfRule type="cellIs" priority="34" operator="equal" aboveAverage="0" equalAverage="0" bottom="0" percent="0" rank="0" text="" dxfId="0">
      <formula>"Critique"</formula>
    </cfRule>
    <cfRule type="cellIs" priority="35" operator="equal" aboveAverage="0" equalAverage="0" bottom="0" percent="0" rank="0" text="" dxfId="1">
      <formula>"Eleve"</formula>
    </cfRule>
    <cfRule type="cellIs" priority="36" operator="equal" aboveAverage="0" equalAverage="0" bottom="0" percent="0" rank="0" text="" dxfId="2">
      <formula>"Moyen"</formula>
    </cfRule>
    <cfRule type="cellIs" priority="37" operator="equal" aboveAverage="0" equalAverage="0" bottom="0" percent="0" rank="0" text="" dxfId="3">
      <formula>"Faible"</formula>
    </cfRule>
  </conditionalFormatting>
  <conditionalFormatting sqref="G19">
    <cfRule type="cellIs" priority="38" operator="equal" aboveAverage="0" equalAverage="0" bottom="0" percent="0" rank="0" text="" dxfId="0">
      <formula>"Critique"</formula>
    </cfRule>
    <cfRule type="cellIs" priority="39" operator="equal" aboveAverage="0" equalAverage="0" bottom="0" percent="0" rank="0" text="" dxfId="1">
      <formula>"Eleve"</formula>
    </cfRule>
    <cfRule type="cellIs" priority="40" operator="equal" aboveAverage="0" equalAverage="0" bottom="0" percent="0" rank="0" text="" dxfId="2">
      <formula>"Moyen"</formula>
    </cfRule>
    <cfRule type="cellIs" priority="41" operator="equal" aboveAverage="0" equalAverage="0" bottom="0" percent="0" rank="0" text="" dxfId="3">
      <formula>"Faible"</formula>
    </cfRule>
  </conditionalFormatting>
  <conditionalFormatting sqref="G20">
    <cfRule type="cellIs" priority="42" operator="equal" aboveAverage="0" equalAverage="0" bottom="0" percent="0" rank="0" text="" dxfId="0">
      <formula>"Critique"</formula>
    </cfRule>
    <cfRule type="cellIs" priority="43" operator="equal" aboveAverage="0" equalAverage="0" bottom="0" percent="0" rank="0" text="" dxfId="1">
      <formula>"Eleve"</formula>
    </cfRule>
    <cfRule type="cellIs" priority="44" operator="equal" aboveAverage="0" equalAverage="0" bottom="0" percent="0" rank="0" text="" dxfId="2">
      <formula>"Moyen"</formula>
    </cfRule>
    <cfRule type="cellIs" priority="45" operator="equal" aboveAverage="0" equalAverage="0" bottom="0" percent="0" rank="0" text="" dxfId="3">
      <formula>"Faible"</formula>
    </cfRule>
  </conditionalFormatting>
  <conditionalFormatting sqref="G21">
    <cfRule type="cellIs" priority="46" operator="equal" aboveAverage="0" equalAverage="0" bottom="0" percent="0" rank="0" text="" dxfId="0">
      <formula>"Critique"</formula>
    </cfRule>
    <cfRule type="cellIs" priority="47" operator="equal" aboveAverage="0" equalAverage="0" bottom="0" percent="0" rank="0" text="" dxfId="1">
      <formula>"Eleve"</formula>
    </cfRule>
    <cfRule type="cellIs" priority="48" operator="equal" aboveAverage="0" equalAverage="0" bottom="0" percent="0" rank="0" text="" dxfId="2">
      <formula>"Moyen"</formula>
    </cfRule>
    <cfRule type="cellIs" priority="49" operator="equal" aboveAverage="0" equalAverage="0" bottom="0" percent="0" rank="0" text="" dxfId="3">
      <formula>"Faible"</formula>
    </cfRule>
  </conditionalFormatting>
  <conditionalFormatting sqref="K10">
    <cfRule type="cellIs" priority="50" operator="equal" aboveAverage="0" equalAverage="0" bottom="0" percent="0" rank="0" text="" dxfId="3">
      <formula>"Documente"</formula>
    </cfRule>
    <cfRule type="cellIs" priority="51" operator="equal" aboveAverage="0" equalAverage="0" bottom="0" percent="0" rank="0" text="" dxfId="2">
      <formula>"En cours"</formula>
    </cfRule>
    <cfRule type="cellIs" priority="52" operator="equal" aboveAverage="0" equalAverage="0" bottom="0" percent="0" rank="0" text="" dxfId="0">
      <formula>"A faire"</formula>
    </cfRule>
    <cfRule type="cellIs" priority="53" operator="equal" aboveAverage="0" equalAverage="0" bottom="0" percent="0" rank="0" text="" dxfId="4">
      <formula>"Archive"</formula>
    </cfRule>
  </conditionalFormatting>
  <conditionalFormatting sqref="K11">
    <cfRule type="cellIs" priority="54" operator="equal" aboveAverage="0" equalAverage="0" bottom="0" percent="0" rank="0" text="" dxfId="3">
      <formula>"Documente"</formula>
    </cfRule>
    <cfRule type="cellIs" priority="55" operator="equal" aboveAverage="0" equalAverage="0" bottom="0" percent="0" rank="0" text="" dxfId="2">
      <formula>"En cours"</formula>
    </cfRule>
    <cfRule type="cellIs" priority="56" operator="equal" aboveAverage="0" equalAverage="0" bottom="0" percent="0" rank="0" text="" dxfId="0">
      <formula>"A faire"</formula>
    </cfRule>
    <cfRule type="cellIs" priority="57" operator="equal" aboveAverage="0" equalAverage="0" bottom="0" percent="0" rank="0" text="" dxfId="4">
      <formula>"Archive"</formula>
    </cfRule>
  </conditionalFormatting>
  <conditionalFormatting sqref="K12">
    <cfRule type="cellIs" priority="58" operator="equal" aboveAverage="0" equalAverage="0" bottom="0" percent="0" rank="0" text="" dxfId="3">
      <formula>"Documente"</formula>
    </cfRule>
    <cfRule type="cellIs" priority="59" operator="equal" aboveAverage="0" equalAverage="0" bottom="0" percent="0" rank="0" text="" dxfId="2">
      <formula>"En cours"</formula>
    </cfRule>
    <cfRule type="cellIs" priority="60" operator="equal" aboveAverage="0" equalAverage="0" bottom="0" percent="0" rank="0" text="" dxfId="0">
      <formula>"A faire"</formula>
    </cfRule>
    <cfRule type="cellIs" priority="61" operator="equal" aboveAverage="0" equalAverage="0" bottom="0" percent="0" rank="0" text="" dxfId="4">
      <formula>"Archive"</formula>
    </cfRule>
  </conditionalFormatting>
  <conditionalFormatting sqref="K13">
    <cfRule type="cellIs" priority="62" operator="equal" aboveAverage="0" equalAverage="0" bottom="0" percent="0" rank="0" text="" dxfId="3">
      <formula>"Documente"</formula>
    </cfRule>
    <cfRule type="cellIs" priority="63" operator="equal" aboveAverage="0" equalAverage="0" bottom="0" percent="0" rank="0" text="" dxfId="2">
      <formula>"En cours"</formula>
    </cfRule>
    <cfRule type="cellIs" priority="64" operator="equal" aboveAverage="0" equalAverage="0" bottom="0" percent="0" rank="0" text="" dxfId="0">
      <formula>"A faire"</formula>
    </cfRule>
    <cfRule type="cellIs" priority="65" operator="equal" aboveAverage="0" equalAverage="0" bottom="0" percent="0" rank="0" text="" dxfId="4">
      <formula>"Archive"</formula>
    </cfRule>
  </conditionalFormatting>
  <conditionalFormatting sqref="K14">
    <cfRule type="cellIs" priority="66" operator="equal" aboveAverage="0" equalAverage="0" bottom="0" percent="0" rank="0" text="" dxfId="3">
      <formula>"Documente"</formula>
    </cfRule>
    <cfRule type="cellIs" priority="67" operator="equal" aboveAverage="0" equalAverage="0" bottom="0" percent="0" rank="0" text="" dxfId="2">
      <formula>"En cours"</formula>
    </cfRule>
    <cfRule type="cellIs" priority="68" operator="equal" aboveAverage="0" equalAverage="0" bottom="0" percent="0" rank="0" text="" dxfId="0">
      <formula>"A faire"</formula>
    </cfRule>
    <cfRule type="cellIs" priority="69" operator="equal" aboveAverage="0" equalAverage="0" bottom="0" percent="0" rank="0" text="" dxfId="4">
      <formula>"Archive"</formula>
    </cfRule>
  </conditionalFormatting>
  <conditionalFormatting sqref="K15">
    <cfRule type="cellIs" priority="70" operator="equal" aboveAverage="0" equalAverage="0" bottom="0" percent="0" rank="0" text="" dxfId="3">
      <formula>"Documente"</formula>
    </cfRule>
    <cfRule type="cellIs" priority="71" operator="equal" aboveAverage="0" equalAverage="0" bottom="0" percent="0" rank="0" text="" dxfId="2">
      <formula>"En cours"</formula>
    </cfRule>
    <cfRule type="cellIs" priority="72" operator="equal" aboveAverage="0" equalAverage="0" bottom="0" percent="0" rank="0" text="" dxfId="0">
      <formula>"A faire"</formula>
    </cfRule>
    <cfRule type="cellIs" priority="73" operator="equal" aboveAverage="0" equalAverage="0" bottom="0" percent="0" rank="0" text="" dxfId="4">
      <formula>"Archive"</formula>
    </cfRule>
  </conditionalFormatting>
  <conditionalFormatting sqref="K16">
    <cfRule type="cellIs" priority="74" operator="equal" aboveAverage="0" equalAverage="0" bottom="0" percent="0" rank="0" text="" dxfId="3">
      <formula>"Documente"</formula>
    </cfRule>
    <cfRule type="cellIs" priority="75" operator="equal" aboveAverage="0" equalAverage="0" bottom="0" percent="0" rank="0" text="" dxfId="2">
      <formula>"En cours"</formula>
    </cfRule>
    <cfRule type="cellIs" priority="76" operator="equal" aboveAverage="0" equalAverage="0" bottom="0" percent="0" rank="0" text="" dxfId="0">
      <formula>"A faire"</formula>
    </cfRule>
    <cfRule type="cellIs" priority="77" operator="equal" aboveAverage="0" equalAverage="0" bottom="0" percent="0" rank="0" text="" dxfId="4">
      <formula>"Archive"</formula>
    </cfRule>
  </conditionalFormatting>
  <conditionalFormatting sqref="K17">
    <cfRule type="cellIs" priority="78" operator="equal" aboveAverage="0" equalAverage="0" bottom="0" percent="0" rank="0" text="" dxfId="3">
      <formula>"Documente"</formula>
    </cfRule>
    <cfRule type="cellIs" priority="79" operator="equal" aboveAverage="0" equalAverage="0" bottom="0" percent="0" rank="0" text="" dxfId="2">
      <formula>"En cours"</formula>
    </cfRule>
    <cfRule type="cellIs" priority="80" operator="equal" aboveAverage="0" equalAverage="0" bottom="0" percent="0" rank="0" text="" dxfId="0">
      <formula>"A faire"</formula>
    </cfRule>
    <cfRule type="cellIs" priority="81" operator="equal" aboveAverage="0" equalAverage="0" bottom="0" percent="0" rank="0" text="" dxfId="4">
      <formula>"Archive"</formula>
    </cfRule>
  </conditionalFormatting>
  <conditionalFormatting sqref="K18">
    <cfRule type="cellIs" priority="82" operator="equal" aboveAverage="0" equalAverage="0" bottom="0" percent="0" rank="0" text="" dxfId="3">
      <formula>"Documente"</formula>
    </cfRule>
    <cfRule type="cellIs" priority="83" operator="equal" aboveAverage="0" equalAverage="0" bottom="0" percent="0" rank="0" text="" dxfId="2">
      <formula>"En cours"</formula>
    </cfRule>
    <cfRule type="cellIs" priority="84" operator="equal" aboveAverage="0" equalAverage="0" bottom="0" percent="0" rank="0" text="" dxfId="0">
      <formula>"A faire"</formula>
    </cfRule>
    <cfRule type="cellIs" priority="85" operator="equal" aboveAverage="0" equalAverage="0" bottom="0" percent="0" rank="0" text="" dxfId="4">
      <formula>"Archive"</formula>
    </cfRule>
  </conditionalFormatting>
  <conditionalFormatting sqref="K19">
    <cfRule type="cellIs" priority="86" operator="equal" aboveAverage="0" equalAverage="0" bottom="0" percent="0" rank="0" text="" dxfId="3">
      <formula>"Documente"</formula>
    </cfRule>
    <cfRule type="cellIs" priority="87" operator="equal" aboveAverage="0" equalAverage="0" bottom="0" percent="0" rank="0" text="" dxfId="2">
      <formula>"En cours"</formula>
    </cfRule>
    <cfRule type="cellIs" priority="88" operator="equal" aboveAverage="0" equalAverage="0" bottom="0" percent="0" rank="0" text="" dxfId="0">
      <formula>"A faire"</formula>
    </cfRule>
    <cfRule type="cellIs" priority="89" operator="equal" aboveAverage="0" equalAverage="0" bottom="0" percent="0" rank="0" text="" dxfId="4">
      <formula>"Archive"</formula>
    </cfRule>
  </conditionalFormatting>
  <conditionalFormatting sqref="K20">
    <cfRule type="cellIs" priority="90" operator="equal" aboveAverage="0" equalAverage="0" bottom="0" percent="0" rank="0" text="" dxfId="3">
      <formula>"Documente"</formula>
    </cfRule>
    <cfRule type="cellIs" priority="91" operator="equal" aboveAverage="0" equalAverage="0" bottom="0" percent="0" rank="0" text="" dxfId="2">
      <formula>"En cours"</formula>
    </cfRule>
    <cfRule type="cellIs" priority="92" operator="equal" aboveAverage="0" equalAverage="0" bottom="0" percent="0" rank="0" text="" dxfId="0">
      <formula>"A faire"</formula>
    </cfRule>
    <cfRule type="cellIs" priority="93" operator="equal" aboveAverage="0" equalAverage="0" bottom="0" percent="0" rank="0" text="" dxfId="4">
      <formula>"Archive"</formula>
    </cfRule>
  </conditionalFormatting>
  <conditionalFormatting sqref="K21">
    <cfRule type="cellIs" priority="94" operator="equal" aboveAverage="0" equalAverage="0" bottom="0" percent="0" rank="0" text="" dxfId="3">
      <formula>"Documente"</formula>
    </cfRule>
    <cfRule type="cellIs" priority="95" operator="equal" aboveAverage="0" equalAverage="0" bottom="0" percent="0" rank="0" text="" dxfId="2">
      <formula>"En cours"</formula>
    </cfRule>
    <cfRule type="cellIs" priority="96" operator="equal" aboveAverage="0" equalAverage="0" bottom="0" percent="0" rank="0" text="" dxfId="0">
      <formula>"A faire"</formula>
    </cfRule>
    <cfRule type="cellIs" priority="97" operator="equal" aboveAverage="0" equalAverage="0" bottom="0" percent="0" rank="0" text="" dxfId="4">
      <formula>"Archive"</formula>
    </cfRule>
  </conditionalFormatting>
  <conditionalFormatting sqref="A10:N10">
    <cfRule type="expression" priority="98" aboveAverage="0" equalAverage="0" bottom="0" percent="0" rank="0" text="" dxfId="5">
      <formula>AND($G10="Critique",$K10="A faire")</formula>
    </cfRule>
  </conditionalFormatting>
  <conditionalFormatting sqref="A11:N11">
    <cfRule type="expression" priority="99" aboveAverage="0" equalAverage="0" bottom="0" percent="0" rank="0" text="" dxfId="5">
      <formula>AND($G11="Critique",$K11="A faire")</formula>
    </cfRule>
  </conditionalFormatting>
  <conditionalFormatting sqref="A12:N12">
    <cfRule type="expression" priority="100" aboveAverage="0" equalAverage="0" bottom="0" percent="0" rank="0" text="" dxfId="5">
      <formula>AND($G12="Critique",$K12="A faire")</formula>
    </cfRule>
  </conditionalFormatting>
  <conditionalFormatting sqref="A13:N13">
    <cfRule type="expression" priority="101" aboveAverage="0" equalAverage="0" bottom="0" percent="0" rank="0" text="" dxfId="5">
      <formula>AND($G13="Critique",$K13="A faire")</formula>
    </cfRule>
  </conditionalFormatting>
  <conditionalFormatting sqref="A14:N14">
    <cfRule type="expression" priority="102" aboveAverage="0" equalAverage="0" bottom="0" percent="0" rank="0" text="" dxfId="5">
      <formula>AND($G14="Critique",$K14="A faire")</formula>
    </cfRule>
  </conditionalFormatting>
  <conditionalFormatting sqref="A15:N15">
    <cfRule type="expression" priority="103" aboveAverage="0" equalAverage="0" bottom="0" percent="0" rank="0" text="" dxfId="5">
      <formula>AND($G15="Critique",$K15="A faire")</formula>
    </cfRule>
  </conditionalFormatting>
  <conditionalFormatting sqref="A16:N16">
    <cfRule type="expression" priority="104" aboveAverage="0" equalAverage="0" bottom="0" percent="0" rank="0" text="" dxfId="5">
      <formula>AND($G16="Critique",$K16="A faire")</formula>
    </cfRule>
  </conditionalFormatting>
  <conditionalFormatting sqref="A17:N17">
    <cfRule type="expression" priority="105" aboveAverage="0" equalAverage="0" bottom="0" percent="0" rank="0" text="" dxfId="5">
      <formula>AND($G17="Critique",$K17="A faire")</formula>
    </cfRule>
  </conditionalFormatting>
  <conditionalFormatting sqref="A18:N18">
    <cfRule type="expression" priority="106" aboveAverage="0" equalAverage="0" bottom="0" percent="0" rank="0" text="" dxfId="5">
      <formula>AND($G18="Critique",$K18="A faire")</formula>
    </cfRule>
  </conditionalFormatting>
  <conditionalFormatting sqref="A19:N19">
    <cfRule type="expression" priority="107" aboveAverage="0" equalAverage="0" bottom="0" percent="0" rank="0" text="" dxfId="5">
      <formula>AND($G19="Critique",$K19="A faire")</formula>
    </cfRule>
  </conditionalFormatting>
  <conditionalFormatting sqref="A20:N20">
    <cfRule type="expression" priority="108" aboveAverage="0" equalAverage="0" bottom="0" percent="0" rank="0" text="" dxfId="5">
      <formula>AND($G20="Critique",$K20="A faire")</formula>
    </cfRule>
  </conditionalFormatting>
  <conditionalFormatting sqref="A21:N21">
    <cfRule type="expression" priority="109" aboveAverage="0" equalAverage="0" bottom="0" percent="0" rank="0" text="" dxfId="5">
      <formula>AND($G21="Critique",$K21="A faire")</formula>
    </cfRule>
  </conditionalFormatting>
  <dataValidations count="1">
    <dataValidation allowBlank="false" errorStyle="stop" operator="between" showDropDown="false" showErrorMessage="false" showInputMessage="false" sqref="K10:K21" type="list">
      <formula1>"Documente,En cours,A faire,Archive"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7875A"/>
    <pageSetUpPr fitToPage="false"/>
  </sheetPr>
  <dimension ref="A1:J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20"/>
    <col collapsed="false" customWidth="true" hidden="false" outlineLevel="0" max="3" min="3" style="1" width="32"/>
    <col collapsed="false" customWidth="true" hidden="false" outlineLevel="0" max="4" min="4" style="1" width="16"/>
    <col collapsed="false" customWidth="true" hidden="false" outlineLevel="0" max="5" min="5" style="1" width="13"/>
    <col collapsed="false" customWidth="true" hidden="false" outlineLevel="0" max="6" min="6" style="1" width="10"/>
    <col collapsed="false" customWidth="true" hidden="false" outlineLevel="0" max="7" min="7" style="1" width="20"/>
    <col collapsed="false" customWidth="true" hidden="false" outlineLevel="0" max="8" min="8" style="1" width="12"/>
    <col collapsed="false" customWidth="true" hidden="false" outlineLevel="0" max="9" min="9" style="1" width="13"/>
    <col collapsed="false" customWidth="true" hidden="false" outlineLevel="0" max="10" min="10" style="1" width="16"/>
  </cols>
  <sheetData>
    <row r="1" customFormat="false" ht="43.5" hidden="false" customHeight="true" outlineLevel="0" collapsed="false">
      <c r="A1" s="49" t="s">
        <v>412</v>
      </c>
      <c r="B1" s="49"/>
      <c r="C1" s="49"/>
      <c r="D1" s="49"/>
      <c r="E1" s="49"/>
      <c r="F1" s="49"/>
      <c r="G1" s="49"/>
      <c r="H1" s="49"/>
      <c r="I1" s="49"/>
      <c r="J1" s="49"/>
    </row>
    <row r="2" customFormat="false" ht="7.5" hidden="false" customHeight="true" outlineLevel="0" collapsed="false"/>
    <row r="3" customFormat="false" ht="30" hidden="false" customHeight="true" outlineLevel="0" collapsed="false">
      <c r="A3" s="50" t="s">
        <v>413</v>
      </c>
      <c r="B3" s="50"/>
      <c r="C3" s="50"/>
      <c r="D3" s="51" t="s">
        <v>47</v>
      </c>
      <c r="E3" s="51"/>
      <c r="F3" s="52" t="s">
        <v>414</v>
      </c>
      <c r="G3" s="52"/>
      <c r="H3" s="52"/>
      <c r="I3" s="52"/>
      <c r="J3" s="52"/>
    </row>
    <row r="4" customFormat="false" ht="7.5" hidden="false" customHeight="true" outlineLevel="0" collapsed="false"/>
    <row r="5" customFormat="false" ht="25.5" hidden="false" customHeight="true" outlineLevel="0" collapsed="false">
      <c r="A5" s="5" t="s">
        <v>415</v>
      </c>
      <c r="B5" s="5"/>
      <c r="C5" s="5"/>
      <c r="D5" s="5"/>
      <c r="E5" s="5"/>
      <c r="F5" s="5"/>
      <c r="G5" s="5"/>
      <c r="H5" s="5"/>
      <c r="I5" s="5"/>
      <c r="J5" s="5"/>
    </row>
    <row r="6" customFormat="false" ht="24" hidden="false" customHeight="true" outlineLevel="0" collapsed="false">
      <c r="A6" s="27" t="s">
        <v>416</v>
      </c>
      <c r="B6" s="27"/>
      <c r="C6" s="53" t="str">
        <f aca="false">D3</f>
        <v>P001</v>
      </c>
      <c r="D6" s="53"/>
      <c r="E6" s="27" t="s">
        <v>405</v>
      </c>
      <c r="F6" s="27"/>
      <c r="G6" s="27"/>
      <c r="H6" s="53" t="str">
        <f aca="false">IFERROR(xlookup(D3,Inventaire!$A$10:$A$21,Inventaire!$L$10:$L$21,"—"),"—")</f>
        <v>—</v>
      </c>
      <c r="I6" s="53"/>
      <c r="J6" s="53"/>
    </row>
    <row r="7" customFormat="false" ht="24" hidden="false" customHeight="true" outlineLevel="0" collapsed="false">
      <c r="A7" s="27" t="s">
        <v>417</v>
      </c>
      <c r="B7" s="27"/>
      <c r="C7" s="53" t="str">
        <f aca="false">IFERROR(xlookup(D3,Inventaire!$A$10:$A$21,Inventaire!$D$10:$D$21,"—"),"—")</f>
        <v>—</v>
      </c>
      <c r="D7" s="53"/>
      <c r="E7" s="53"/>
      <c r="F7" s="53"/>
      <c r="G7" s="53"/>
      <c r="H7" s="53" t="str">
        <f aca="false">IFERROR(xlookup(D3,Inventaire!$A$10:$A$21,Inventaire!$B$10:$B$21,"—"),"—")</f>
        <v>—</v>
      </c>
      <c r="I7" s="53"/>
      <c r="J7" s="53"/>
    </row>
    <row r="8" customFormat="false" ht="24" hidden="false" customHeight="true" outlineLevel="0" collapsed="false">
      <c r="A8" s="27" t="s">
        <v>41</v>
      </c>
      <c r="B8" s="27"/>
      <c r="C8" s="53" t="str">
        <f aca="false">IFERROR(xlookup(D3,Inventaire!$A$10:$A$21,Inventaire!$F$10:$F$21,"—"),"—")</f>
        <v>—</v>
      </c>
      <c r="D8" s="53"/>
      <c r="E8" s="27" t="s">
        <v>42</v>
      </c>
      <c r="F8" s="27"/>
      <c r="G8" s="27"/>
      <c r="H8" s="54" t="str">
        <f aca="false">IFERROR(xlookup(D3,Inventaire!$A$10:$A$21,Inventaire!$G$10:$G$21,"—"),"—")</f>
        <v>—</v>
      </c>
      <c r="I8" s="54"/>
      <c r="J8" s="54"/>
    </row>
    <row r="9" customFormat="false" ht="31.5" hidden="false" customHeight="true" outlineLevel="0" collapsed="false">
      <c r="A9" s="27" t="s">
        <v>402</v>
      </c>
      <c r="B9" s="27"/>
      <c r="C9" s="53" t="str">
        <f aca="false">IFERROR(xlookup(D3,Inventaire!$A$10:$A$21,Inventaire!$E$10:$E$21,"—"),"—")</f>
        <v>—</v>
      </c>
      <c r="D9" s="53"/>
      <c r="E9" s="53"/>
      <c r="F9" s="53"/>
      <c r="G9" s="53"/>
      <c r="H9" s="53"/>
      <c r="I9" s="53"/>
      <c r="J9" s="53"/>
    </row>
    <row r="10" customFormat="false" ht="24" hidden="false" customHeight="true" outlineLevel="0" collapsed="false">
      <c r="A10" s="27" t="s">
        <v>418</v>
      </c>
      <c r="B10" s="27"/>
      <c r="C10" s="53" t="str">
        <f aca="false">IFERROR(xlookup(D3,Inventaire!$A$10:$A$21,Inventaire!$K$10:$K$21,"—"),"—")</f>
        <v>—</v>
      </c>
      <c r="D10" s="53"/>
      <c r="E10" s="27" t="s">
        <v>406</v>
      </c>
      <c r="F10" s="27"/>
      <c r="G10" s="27"/>
      <c r="H10" s="53" t="str">
        <f aca="false">IFERROR(xlookup(D3,Inventaire!$A$10:$A$21,Inventaire!$M$10:$M$21,"—"),"—")</f>
        <v>—</v>
      </c>
      <c r="I10" s="53"/>
      <c r="J10" s="53"/>
    </row>
    <row r="11" customFormat="false" ht="9.75" hidden="false" customHeight="true" outlineLevel="0" collapsed="false"/>
    <row r="12" customFormat="false" ht="25.5" hidden="false" customHeight="true" outlineLevel="0" collapsed="false">
      <c r="A12" s="55" t="s">
        <v>419</v>
      </c>
      <c r="B12" s="55"/>
      <c r="C12" s="55"/>
      <c r="D12" s="55"/>
      <c r="E12" s="55"/>
      <c r="F12" s="55"/>
      <c r="G12" s="55"/>
      <c r="H12" s="55"/>
      <c r="I12" s="55"/>
      <c r="J12" s="55"/>
    </row>
    <row r="13" customFormat="false" ht="27.75" hidden="false" customHeight="true" outlineLevel="0" collapsed="false">
      <c r="A13" s="27" t="s">
        <v>420</v>
      </c>
      <c r="B13" s="27"/>
      <c r="C13" s="53" t="s">
        <v>421</v>
      </c>
      <c r="D13" s="53"/>
      <c r="E13" s="53"/>
      <c r="F13" s="53"/>
      <c r="G13" s="53"/>
      <c r="H13" s="53"/>
      <c r="I13" s="53"/>
      <c r="J13" s="53"/>
    </row>
    <row r="14" customFormat="false" ht="27.75" hidden="false" customHeight="true" outlineLevel="0" collapsed="false">
      <c r="A14" s="27" t="s">
        <v>422</v>
      </c>
      <c r="B14" s="27"/>
      <c r="C14" s="53" t="s">
        <v>423</v>
      </c>
      <c r="D14" s="53"/>
      <c r="E14" s="53"/>
      <c r="F14" s="53"/>
      <c r="G14" s="53"/>
      <c r="H14" s="53"/>
      <c r="I14" s="53"/>
      <c r="J14" s="53"/>
    </row>
    <row r="15" customFormat="false" ht="27.75" hidden="false" customHeight="true" outlineLevel="0" collapsed="false">
      <c r="A15" s="27" t="s">
        <v>424</v>
      </c>
      <c r="B15" s="27"/>
      <c r="C15" s="53" t="s">
        <v>425</v>
      </c>
      <c r="D15" s="53"/>
      <c r="E15" s="53"/>
      <c r="F15" s="53"/>
      <c r="G15" s="53"/>
      <c r="H15" s="53"/>
      <c r="I15" s="53"/>
      <c r="J15" s="53"/>
    </row>
    <row r="16" customFormat="false" ht="27.75" hidden="false" customHeight="true" outlineLevel="0" collapsed="false">
      <c r="A16" s="27" t="s">
        <v>426</v>
      </c>
      <c r="B16" s="27"/>
      <c r="C16" s="53" t="s">
        <v>427</v>
      </c>
      <c r="D16" s="53"/>
      <c r="E16" s="53"/>
      <c r="F16" s="53"/>
      <c r="G16" s="53"/>
      <c r="H16" s="53"/>
      <c r="I16" s="53"/>
      <c r="J16" s="53"/>
    </row>
    <row r="17" customFormat="false" ht="9.75" hidden="false" customHeight="true" outlineLevel="0" collapsed="false"/>
    <row r="18" customFormat="false" ht="25.5" hidden="false" customHeight="true" outlineLevel="0" collapsed="false">
      <c r="A18" s="55" t="s">
        <v>428</v>
      </c>
      <c r="B18" s="55"/>
      <c r="C18" s="55"/>
      <c r="D18" s="55"/>
      <c r="E18" s="55"/>
      <c r="F18" s="55"/>
      <c r="G18" s="55"/>
      <c r="H18" s="55"/>
      <c r="I18" s="55"/>
      <c r="J18" s="55"/>
    </row>
    <row r="19" customFormat="false" ht="21.75" hidden="false" customHeight="true" outlineLevel="0" collapsed="false">
      <c r="A19" s="56" t="s">
        <v>429</v>
      </c>
      <c r="B19" s="56" t="s">
        <v>430</v>
      </c>
      <c r="C19" s="56" t="s">
        <v>40</v>
      </c>
      <c r="D19" s="56" t="s">
        <v>431</v>
      </c>
      <c r="E19" s="56" t="s">
        <v>432</v>
      </c>
      <c r="F19" s="56" t="s">
        <v>433</v>
      </c>
      <c r="G19" s="56" t="s">
        <v>283</v>
      </c>
      <c r="H19" s="56" t="s">
        <v>434</v>
      </c>
      <c r="I19" s="56" t="s">
        <v>435</v>
      </c>
      <c r="J19" s="56" t="s">
        <v>436</v>
      </c>
    </row>
    <row r="20" customFormat="false" ht="21.75" hidden="false" customHeight="true" outlineLevel="0" collapsed="false">
      <c r="A20" s="57" t="s">
        <v>437</v>
      </c>
      <c r="B20" s="35" t="s">
        <v>438</v>
      </c>
      <c r="C20" s="35" t="s">
        <v>439</v>
      </c>
      <c r="D20" s="35" t="s">
        <v>440</v>
      </c>
      <c r="E20" s="58" t="s">
        <v>441</v>
      </c>
      <c r="F20" s="58" t="s">
        <v>442</v>
      </c>
      <c r="G20" s="35" t="s">
        <v>443</v>
      </c>
      <c r="H20" s="58" t="s">
        <v>444</v>
      </c>
      <c r="I20" s="58" t="s">
        <v>445</v>
      </c>
      <c r="J20" s="58" t="s">
        <v>446</v>
      </c>
    </row>
    <row r="21" customFormat="false" ht="21.75" hidden="false" customHeight="true" outlineLevel="0" collapsed="false">
      <c r="A21" s="59" t="s">
        <v>447</v>
      </c>
      <c r="B21" s="44" t="s">
        <v>448</v>
      </c>
      <c r="C21" s="44" t="s">
        <v>449</v>
      </c>
      <c r="D21" s="44" t="s">
        <v>440</v>
      </c>
      <c r="E21" s="60" t="s">
        <v>441</v>
      </c>
      <c r="F21" s="60" t="s">
        <v>450</v>
      </c>
      <c r="G21" s="44" t="s">
        <v>451</v>
      </c>
      <c r="H21" s="60" t="s">
        <v>452</v>
      </c>
      <c r="I21" s="60" t="s">
        <v>444</v>
      </c>
      <c r="J21" s="60" t="s">
        <v>446</v>
      </c>
    </row>
    <row r="22" customFormat="false" ht="21.75" hidden="false" customHeight="true" outlineLevel="0" collapsed="false">
      <c r="A22" s="57" t="s">
        <v>453</v>
      </c>
      <c r="B22" s="35" t="s">
        <v>454</v>
      </c>
      <c r="C22" s="35" t="s">
        <v>455</v>
      </c>
      <c r="D22" s="35" t="s">
        <v>456</v>
      </c>
      <c r="E22" s="58" t="s">
        <v>457</v>
      </c>
      <c r="F22" s="58" t="s">
        <v>458</v>
      </c>
      <c r="G22" s="35" t="s">
        <v>459</v>
      </c>
      <c r="H22" s="58" t="s">
        <v>444</v>
      </c>
      <c r="I22" s="58" t="s">
        <v>445</v>
      </c>
      <c r="J22" s="58" t="s">
        <v>446</v>
      </c>
    </row>
    <row r="23" customFormat="false" ht="21.75" hidden="false" customHeight="true" outlineLevel="0" collapsed="false">
      <c r="A23" s="59" t="s">
        <v>460</v>
      </c>
      <c r="B23" s="44" t="s">
        <v>461</v>
      </c>
      <c r="C23" s="44" t="s">
        <v>462</v>
      </c>
      <c r="D23" s="44" t="s">
        <v>463</v>
      </c>
      <c r="E23" s="60" t="s">
        <v>464</v>
      </c>
      <c r="F23" s="60" t="s">
        <v>465</v>
      </c>
      <c r="G23" s="44" t="s">
        <v>466</v>
      </c>
      <c r="H23" s="60" t="s">
        <v>452</v>
      </c>
      <c r="I23" s="60" t="s">
        <v>444</v>
      </c>
      <c r="J23" s="60" t="s">
        <v>446</v>
      </c>
    </row>
    <row r="24" customFormat="false" ht="21.75" hidden="false" customHeight="true" outlineLevel="0" collapsed="false">
      <c r="A24" s="57" t="s">
        <v>467</v>
      </c>
      <c r="B24" s="35" t="s">
        <v>468</v>
      </c>
      <c r="C24" s="35" t="s">
        <v>469</v>
      </c>
      <c r="D24" s="35" t="s">
        <v>440</v>
      </c>
      <c r="E24" s="58" t="s">
        <v>441</v>
      </c>
      <c r="F24" s="58" t="s">
        <v>442</v>
      </c>
      <c r="G24" s="35" t="s">
        <v>470</v>
      </c>
      <c r="H24" s="58" t="s">
        <v>444</v>
      </c>
      <c r="I24" s="58" t="s">
        <v>445</v>
      </c>
      <c r="J24" s="58" t="s">
        <v>446</v>
      </c>
    </row>
    <row r="25" customFormat="false" ht="21.75" hidden="false" customHeight="true" outlineLevel="0" collapsed="false">
      <c r="A25" s="59" t="s">
        <v>471</v>
      </c>
      <c r="B25" s="44" t="s">
        <v>472</v>
      </c>
      <c r="C25" s="44" t="s">
        <v>473</v>
      </c>
      <c r="D25" s="44" t="s">
        <v>474</v>
      </c>
      <c r="E25" s="60" t="s">
        <v>475</v>
      </c>
      <c r="F25" s="60" t="s">
        <v>476</v>
      </c>
      <c r="G25" s="44" t="s">
        <v>477</v>
      </c>
      <c r="H25" s="60" t="s">
        <v>444</v>
      </c>
      <c r="I25" s="60" t="s">
        <v>452</v>
      </c>
      <c r="J25" s="60" t="s">
        <v>478</v>
      </c>
    </row>
  </sheetData>
  <mergeCells count="32">
    <mergeCell ref="A1:J1"/>
    <mergeCell ref="A3:C3"/>
    <mergeCell ref="D3:E3"/>
    <mergeCell ref="F3:J3"/>
    <mergeCell ref="A5:J5"/>
    <mergeCell ref="A6:B6"/>
    <mergeCell ref="C6:D6"/>
    <mergeCell ref="E6:G6"/>
    <mergeCell ref="H6:J6"/>
    <mergeCell ref="A7:B7"/>
    <mergeCell ref="C7:G7"/>
    <mergeCell ref="H7:J7"/>
    <mergeCell ref="A8:B8"/>
    <mergeCell ref="C8:D8"/>
    <mergeCell ref="E8:G8"/>
    <mergeCell ref="H8:J8"/>
    <mergeCell ref="A9:B9"/>
    <mergeCell ref="C9:J9"/>
    <mergeCell ref="A10:B10"/>
    <mergeCell ref="C10:D10"/>
    <mergeCell ref="E10:G10"/>
    <mergeCell ref="H10:J10"/>
    <mergeCell ref="A12:J12"/>
    <mergeCell ref="A13:B13"/>
    <mergeCell ref="C13:J13"/>
    <mergeCell ref="A14:B14"/>
    <mergeCell ref="C14:J14"/>
    <mergeCell ref="A15:B15"/>
    <mergeCell ref="C15:J15"/>
    <mergeCell ref="A16:B16"/>
    <mergeCell ref="C16:J16"/>
    <mergeCell ref="A18:J18"/>
  </mergeCells>
  <conditionalFormatting sqref="H8:J8">
    <cfRule type="cellIs" priority="2" operator="equal" aboveAverage="0" equalAverage="0" bottom="0" percent="0" rank="0" text="" dxfId="0">
      <formula>"Critique"</formula>
    </cfRule>
    <cfRule type="cellIs" priority="3" operator="equal" aboveAverage="0" equalAverage="0" bottom="0" percent="0" rank="0" text="" dxfId="1">
      <formula>"Eleve"</formula>
    </cfRule>
    <cfRule type="cellIs" priority="4" operator="equal" aboveAverage="0" equalAverage="0" bottom="0" percent="0" rank="0" text="" dxfId="2">
      <formula>"Moyen"</formula>
    </cfRule>
    <cfRule type="cellIs" priority="5" operator="equal" aboveAverage="0" equalAverage="0" bottom="0" percent="0" rank="0" text="" dxfId="3">
      <formula>"Faible"</formula>
    </cfRule>
  </conditionalFormatting>
  <conditionalFormatting sqref="C10:D10">
    <cfRule type="cellIs" priority="6" operator="equal" aboveAverage="0" equalAverage="0" bottom="0" percent="0" rank="0" text="" dxfId="3">
      <formula>"Documente"</formula>
    </cfRule>
    <cfRule type="cellIs" priority="7" operator="equal" aboveAverage="0" equalAverage="0" bottom="0" percent="0" rank="0" text="" dxfId="2">
      <formula>"En cours"</formula>
    </cfRule>
    <cfRule type="cellIs" priority="8" operator="equal" aboveAverage="0" equalAverage="0" bottom="0" percent="0" rank="0" text="" dxfId="0">
      <formula>"A faire"</formula>
    </cfRule>
    <cfRule type="cellIs" priority="9" operator="equal" aboveAverage="0" equalAverage="0" bottom="0" percent="0" rank="0" text="" dxfId="4">
      <formula>"Archive"</formula>
    </cfRule>
  </conditionalFormatting>
  <conditionalFormatting sqref="J20">
    <cfRule type="cellIs" priority="10" operator="equal" aboveAverage="0" equalAverage="0" bottom="0" percent="0" rank="0" text="" dxfId="6">
      <formula>"OUI"</formula>
    </cfRule>
    <cfRule type="cellIs" priority="11" operator="equal" aboveAverage="0" equalAverage="0" bottom="0" percent="0" rank="0" text="" dxfId="7">
      <formula>"NON"</formula>
    </cfRule>
  </conditionalFormatting>
  <conditionalFormatting sqref="J21">
    <cfRule type="cellIs" priority="12" operator="equal" aboveAverage="0" equalAverage="0" bottom="0" percent="0" rank="0" text="" dxfId="6">
      <formula>"OUI"</formula>
    </cfRule>
    <cfRule type="cellIs" priority="13" operator="equal" aboveAverage="0" equalAverage="0" bottom="0" percent="0" rank="0" text="" dxfId="7">
      <formula>"NON"</formula>
    </cfRule>
  </conditionalFormatting>
  <conditionalFormatting sqref="J22">
    <cfRule type="cellIs" priority="14" operator="equal" aboveAverage="0" equalAverage="0" bottom="0" percent="0" rank="0" text="" dxfId="6">
      <formula>"OUI"</formula>
    </cfRule>
    <cfRule type="cellIs" priority="15" operator="equal" aboveAverage="0" equalAverage="0" bottom="0" percent="0" rank="0" text="" dxfId="7">
      <formula>"NON"</formula>
    </cfRule>
  </conditionalFormatting>
  <conditionalFormatting sqref="J23">
    <cfRule type="cellIs" priority="16" operator="equal" aboveAverage="0" equalAverage="0" bottom="0" percent="0" rank="0" text="" dxfId="6">
      <formula>"OUI"</formula>
    </cfRule>
    <cfRule type="cellIs" priority="17" operator="equal" aboveAverage="0" equalAverage="0" bottom="0" percent="0" rank="0" text="" dxfId="7">
      <formula>"NON"</formula>
    </cfRule>
  </conditionalFormatting>
  <conditionalFormatting sqref="J24">
    <cfRule type="cellIs" priority="18" operator="equal" aboveAverage="0" equalAverage="0" bottom="0" percent="0" rank="0" text="" dxfId="6">
      <formula>"OUI"</formula>
    </cfRule>
    <cfRule type="cellIs" priority="19" operator="equal" aboveAverage="0" equalAverage="0" bottom="0" percent="0" rank="0" text="" dxfId="7">
      <formula>"NON"</formula>
    </cfRule>
  </conditionalFormatting>
  <conditionalFormatting sqref="J25">
    <cfRule type="cellIs" priority="20" operator="equal" aboveAverage="0" equalAverage="0" bottom="0" percent="0" rank="0" text="" dxfId="6">
      <formula>"OUI"</formula>
    </cfRule>
    <cfRule type="cellIs" priority="21" operator="equal" aboveAverage="0" equalAverage="0" bottom="0" percent="0" rank="0" text="" dxfId="7">
      <formula>"NON"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45B00"/>
    <pageSetUpPr fitToPage="false"/>
  </sheetPr>
  <dimension ref="A1:P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16"/>
    <col collapsed="false" customWidth="true" hidden="false" outlineLevel="0" max="14" min="3" style="1" width="13"/>
  </cols>
  <sheetData>
    <row r="1" customFormat="false" ht="42" hidden="false" customHeight="true" outlineLevel="0" collapsed="false">
      <c r="A1" s="49" t="s">
        <v>479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customFormat="false" ht="24" hidden="false" customHeight="true" outlineLevel="0" collapsed="false">
      <c r="A2" s="61" t="s">
        <v>480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customFormat="false" ht="19.5" hidden="false" customHeight="true" outlineLevel="0" collapsed="false">
      <c r="A3" s="62" t="s">
        <v>481</v>
      </c>
      <c r="B3" s="62"/>
      <c r="C3" s="63" t="n">
        <f aca="false">COUNTIF(C5:C16,"R")</f>
        <v>0</v>
      </c>
      <c r="D3" s="63" t="n">
        <f aca="false">COUNTIF(D5:D16,"R")</f>
        <v>1</v>
      </c>
      <c r="E3" s="63" t="n">
        <f aca="false">COUNTIF(E5:E16,"R")</f>
        <v>2</v>
      </c>
      <c r="F3" s="63" t="n">
        <f aca="false">COUNTIF(F5:F16,"R")</f>
        <v>0</v>
      </c>
      <c r="G3" s="63" t="n">
        <f aca="false">COUNTIF(G5:G16,"R")</f>
        <v>3</v>
      </c>
      <c r="H3" s="63" t="n">
        <f aca="false">COUNTIF(H5:H16,"R")</f>
        <v>0</v>
      </c>
      <c r="I3" s="63" t="n">
        <f aca="false">COUNTIF(I5:I16,"R")</f>
        <v>3</v>
      </c>
      <c r="J3" s="63" t="n">
        <f aca="false">COUNTIF(J5:J16,"R")</f>
        <v>0</v>
      </c>
      <c r="K3" s="63" t="n">
        <f aca="false">COUNTIF(K5:K16,"R")</f>
        <v>2</v>
      </c>
      <c r="L3" s="63" t="n">
        <f aca="false">COUNTIF(L5:L16,"R")</f>
        <v>0</v>
      </c>
      <c r="M3" s="63" t="n">
        <f aca="false">COUNTIF(M5:M16,"R")</f>
        <v>0</v>
      </c>
      <c r="N3" s="63" t="n">
        <f aca="false">COUNTIF(N5:N16,"R")</f>
        <v>1</v>
      </c>
    </row>
    <row r="4" customFormat="false" ht="51.75" hidden="false" customHeight="true" outlineLevel="0" collapsed="false">
      <c r="A4" s="64" t="s">
        <v>482</v>
      </c>
      <c r="B4" s="64" t="s">
        <v>37</v>
      </c>
      <c r="C4" s="56" t="s">
        <v>483</v>
      </c>
      <c r="D4" s="56" t="s">
        <v>484</v>
      </c>
      <c r="E4" s="56" t="s">
        <v>485</v>
      </c>
      <c r="F4" s="56" t="s">
        <v>486</v>
      </c>
      <c r="G4" s="56" t="s">
        <v>487</v>
      </c>
      <c r="H4" s="56" t="s">
        <v>488</v>
      </c>
      <c r="I4" s="56" t="s">
        <v>489</v>
      </c>
      <c r="J4" s="56" t="s">
        <v>490</v>
      </c>
      <c r="K4" s="56" t="s">
        <v>491</v>
      </c>
      <c r="L4" s="56" t="s">
        <v>492</v>
      </c>
      <c r="M4" s="56" t="s">
        <v>493</v>
      </c>
      <c r="N4" s="56" t="s">
        <v>494</v>
      </c>
    </row>
    <row r="5" customFormat="false" ht="21.75" hidden="false" customHeight="true" outlineLevel="0" collapsed="false">
      <c r="A5" s="43" t="str">
        <f aca="false">IFERROR(Inventaire!D10,"Processus 1")</f>
        <v/>
      </c>
      <c r="B5" s="65" t="str">
        <f aca="false">IFERROR(Inventaire!B10,"")</f>
        <v/>
      </c>
      <c r="C5" s="66" t="s">
        <v>495</v>
      </c>
      <c r="D5" s="67" t="s">
        <v>496</v>
      </c>
      <c r="E5" s="68" t="s">
        <v>497</v>
      </c>
      <c r="F5" s="69"/>
      <c r="G5" s="69"/>
      <c r="H5" s="69"/>
      <c r="I5" s="69"/>
      <c r="J5" s="69"/>
      <c r="K5" s="69"/>
      <c r="L5" s="69"/>
      <c r="M5" s="69"/>
      <c r="N5" s="69"/>
    </row>
    <row r="6" customFormat="false" ht="21.75" hidden="false" customHeight="true" outlineLevel="0" collapsed="false">
      <c r="A6" s="34" t="str">
        <f aca="false">IFERROR(Inventaire!D11,"Processus 2")</f>
        <v/>
      </c>
      <c r="B6" s="70" t="str">
        <f aca="false">IFERROR(Inventaire!B11,"")</f>
        <v/>
      </c>
      <c r="C6" s="66" t="s">
        <v>495</v>
      </c>
      <c r="D6" s="67" t="s">
        <v>496</v>
      </c>
      <c r="E6" s="68" t="s">
        <v>497</v>
      </c>
      <c r="F6" s="71" t="s">
        <v>498</v>
      </c>
      <c r="G6" s="69"/>
      <c r="H6" s="69"/>
      <c r="I6" s="69"/>
      <c r="J6" s="69"/>
      <c r="K6" s="69"/>
      <c r="L6" s="69"/>
      <c r="M6" s="69"/>
      <c r="N6" s="69"/>
    </row>
    <row r="7" customFormat="false" ht="21.75" hidden="false" customHeight="true" outlineLevel="0" collapsed="false">
      <c r="A7" s="43" t="str">
        <f aca="false">IFERROR(Inventaire!D12,"Processus 3")</f>
        <v/>
      </c>
      <c r="B7" s="65" t="str">
        <f aca="false">IFERROR(Inventaire!B12,"")</f>
        <v/>
      </c>
      <c r="C7" s="67" t="s">
        <v>496</v>
      </c>
      <c r="D7" s="68" t="s">
        <v>497</v>
      </c>
      <c r="E7" s="71" t="s">
        <v>498</v>
      </c>
      <c r="F7" s="66" t="s">
        <v>495</v>
      </c>
      <c r="G7" s="69"/>
      <c r="H7" s="69"/>
      <c r="I7" s="69"/>
      <c r="J7" s="69"/>
      <c r="K7" s="69"/>
      <c r="L7" s="69"/>
      <c r="M7" s="69"/>
      <c r="N7" s="69"/>
    </row>
    <row r="8" customFormat="false" ht="21.75" hidden="false" customHeight="true" outlineLevel="0" collapsed="false">
      <c r="A8" s="34" t="str">
        <f aca="false">IFERROR(Inventaire!D13,"Processus 4")</f>
        <v/>
      </c>
      <c r="B8" s="70" t="str">
        <f aca="false">IFERROR(Inventaire!B13,"")</f>
        <v/>
      </c>
      <c r="C8" s="66" t="s">
        <v>495</v>
      </c>
      <c r="D8" s="71" t="s">
        <v>498</v>
      </c>
      <c r="E8" s="69"/>
      <c r="F8" s="67" t="s">
        <v>496</v>
      </c>
      <c r="G8" s="68" t="s">
        <v>497</v>
      </c>
      <c r="H8" s="69"/>
      <c r="I8" s="69"/>
      <c r="J8" s="69"/>
      <c r="K8" s="69"/>
      <c r="L8" s="69"/>
      <c r="M8" s="69"/>
      <c r="N8" s="69"/>
    </row>
    <row r="9" customFormat="false" ht="21.75" hidden="false" customHeight="true" outlineLevel="0" collapsed="false">
      <c r="A9" s="43" t="str">
        <f aca="false">IFERROR(Inventaire!D14,"Processus 5")</f>
        <v/>
      </c>
      <c r="B9" s="65" t="str">
        <f aca="false">IFERROR(Inventaire!B14,"")</f>
        <v/>
      </c>
      <c r="C9" s="66" t="s">
        <v>495</v>
      </c>
      <c r="D9" s="69"/>
      <c r="E9" s="69"/>
      <c r="F9" s="67" t="s">
        <v>496</v>
      </c>
      <c r="G9" s="68" t="s">
        <v>497</v>
      </c>
      <c r="H9" s="69"/>
      <c r="I9" s="69"/>
      <c r="J9" s="69"/>
      <c r="K9" s="69"/>
      <c r="L9" s="69"/>
      <c r="M9" s="69"/>
      <c r="N9" s="69"/>
    </row>
    <row r="10" customFormat="false" ht="21.75" hidden="false" customHeight="true" outlineLevel="0" collapsed="false">
      <c r="A10" s="34" t="str">
        <f aca="false">IFERROR(Inventaire!D15,"Processus 6")</f>
        <v/>
      </c>
      <c r="B10" s="70" t="str">
        <f aca="false">IFERROR(Inventaire!B15,"")</f>
        <v/>
      </c>
      <c r="C10" s="66" t="s">
        <v>495</v>
      </c>
      <c r="D10" s="69"/>
      <c r="E10" s="69"/>
      <c r="F10" s="67" t="s">
        <v>496</v>
      </c>
      <c r="G10" s="68" t="s">
        <v>497</v>
      </c>
      <c r="H10" s="69"/>
      <c r="I10" s="69"/>
      <c r="J10" s="69"/>
      <c r="K10" s="69"/>
      <c r="L10" s="69"/>
      <c r="M10" s="69"/>
      <c r="N10" s="69"/>
    </row>
    <row r="11" customFormat="false" ht="21.75" hidden="false" customHeight="true" outlineLevel="0" collapsed="false">
      <c r="A11" s="43" t="str">
        <f aca="false">IFERROR(Inventaire!D16,"Processus 7")</f>
        <v/>
      </c>
      <c r="B11" s="65" t="str">
        <f aca="false">IFERROR(Inventaire!B16,"")</f>
        <v/>
      </c>
      <c r="C11" s="71" t="s">
        <v>498</v>
      </c>
      <c r="D11" s="69"/>
      <c r="E11" s="69"/>
      <c r="F11" s="69"/>
      <c r="G11" s="69"/>
      <c r="H11" s="67" t="s">
        <v>496</v>
      </c>
      <c r="I11" s="68" t="s">
        <v>497</v>
      </c>
      <c r="J11" s="69"/>
      <c r="K11" s="69"/>
      <c r="L11" s="69"/>
      <c r="M11" s="69"/>
      <c r="N11" s="69"/>
    </row>
    <row r="12" customFormat="false" ht="21.75" hidden="false" customHeight="true" outlineLevel="0" collapsed="false">
      <c r="A12" s="34" t="str">
        <f aca="false">IFERROR(Inventaire!D17,"Processus 8")</f>
        <v/>
      </c>
      <c r="B12" s="70" t="str">
        <f aca="false">IFERROR(Inventaire!B17,"")</f>
        <v/>
      </c>
      <c r="C12" s="66" t="s">
        <v>495</v>
      </c>
      <c r="D12" s="69"/>
      <c r="E12" s="69"/>
      <c r="F12" s="69"/>
      <c r="G12" s="69"/>
      <c r="H12" s="67" t="s">
        <v>496</v>
      </c>
      <c r="I12" s="68" t="s">
        <v>497</v>
      </c>
      <c r="J12" s="71" t="s">
        <v>498</v>
      </c>
      <c r="K12" s="69"/>
      <c r="L12" s="69"/>
      <c r="M12" s="66" t="s">
        <v>495</v>
      </c>
      <c r="N12" s="69"/>
    </row>
    <row r="13" customFormat="false" ht="21.75" hidden="false" customHeight="true" outlineLevel="0" collapsed="false">
      <c r="A13" s="43" t="str">
        <f aca="false">IFERROR(Inventaire!D18,"Processus 9")</f>
        <v/>
      </c>
      <c r="B13" s="65" t="str">
        <f aca="false">IFERROR(Inventaire!B18,"")</f>
        <v/>
      </c>
      <c r="C13" s="69"/>
      <c r="D13" s="69"/>
      <c r="E13" s="69"/>
      <c r="F13" s="69"/>
      <c r="G13" s="69"/>
      <c r="H13" s="67" t="s">
        <v>496</v>
      </c>
      <c r="I13" s="68" t="s">
        <v>497</v>
      </c>
      <c r="J13" s="66" t="s">
        <v>495</v>
      </c>
      <c r="K13" s="66" t="s">
        <v>495</v>
      </c>
      <c r="L13" s="69"/>
      <c r="M13" s="69"/>
      <c r="N13" s="69"/>
    </row>
    <row r="14" customFormat="false" ht="21.75" hidden="false" customHeight="true" outlineLevel="0" collapsed="false">
      <c r="A14" s="34" t="str">
        <f aca="false">IFERROR(Inventaire!D19,"Processus 10")</f>
        <v/>
      </c>
      <c r="B14" s="70" t="str">
        <f aca="false">IFERROR(Inventaire!B19,"")</f>
        <v/>
      </c>
      <c r="C14" s="66" t="s">
        <v>495</v>
      </c>
      <c r="D14" s="69"/>
      <c r="E14" s="69"/>
      <c r="F14" s="71" t="s">
        <v>498</v>
      </c>
      <c r="G14" s="71" t="s">
        <v>498</v>
      </c>
      <c r="H14" s="69"/>
      <c r="I14" s="69"/>
      <c r="J14" s="67" t="s">
        <v>496</v>
      </c>
      <c r="K14" s="68" t="s">
        <v>497</v>
      </c>
      <c r="L14" s="69"/>
      <c r="M14" s="69"/>
      <c r="N14" s="69"/>
    </row>
    <row r="15" customFormat="false" ht="21.75" hidden="false" customHeight="true" outlineLevel="0" collapsed="false">
      <c r="A15" s="43" t="str">
        <f aca="false">IFERROR(Inventaire!D20,"Processus 11")</f>
        <v/>
      </c>
      <c r="B15" s="65" t="str">
        <f aca="false">IFERROR(Inventaire!B20,"")</f>
        <v/>
      </c>
      <c r="C15" s="69"/>
      <c r="D15" s="69"/>
      <c r="E15" s="69"/>
      <c r="F15" s="69"/>
      <c r="G15" s="69"/>
      <c r="H15" s="69"/>
      <c r="I15" s="69"/>
      <c r="J15" s="67" t="s">
        <v>496</v>
      </c>
      <c r="K15" s="68" t="s">
        <v>497</v>
      </c>
      <c r="L15" s="71" t="s">
        <v>498</v>
      </c>
      <c r="M15" s="69"/>
      <c r="N15" s="69"/>
    </row>
    <row r="16" customFormat="false" ht="21.75" hidden="false" customHeight="true" outlineLevel="0" collapsed="false">
      <c r="A16" s="34" t="str">
        <f aca="false">IFERROR(Inventaire!D21,"Processus 12")</f>
        <v/>
      </c>
      <c r="B16" s="70" t="str">
        <f aca="false">IFERROR(Inventaire!B21,"")</f>
        <v/>
      </c>
      <c r="C16" s="66" t="s">
        <v>495</v>
      </c>
      <c r="D16" s="69"/>
      <c r="E16" s="69"/>
      <c r="F16" s="69"/>
      <c r="G16" s="69"/>
      <c r="H16" s="69"/>
      <c r="I16" s="69"/>
      <c r="J16" s="71" t="s">
        <v>498</v>
      </c>
      <c r="K16" s="71" t="s">
        <v>498</v>
      </c>
      <c r="L16" s="67" t="s">
        <v>496</v>
      </c>
      <c r="M16" s="69"/>
      <c r="N16" s="68" t="s">
        <v>497</v>
      </c>
    </row>
  </sheetData>
  <mergeCells count="3">
    <mergeCell ref="A1:P1"/>
    <mergeCell ref="A2:P2"/>
    <mergeCell ref="A3:B3"/>
  </mergeCells>
  <conditionalFormatting sqref="C5:N5">
    <cfRule type="expression" priority="2" aboveAverage="0" equalAverage="0" bottom="0" percent="0" rank="0" text="" dxfId="0">
      <formula>COUNTIF(C5:N5,"A")&gt;1</formula>
    </cfRule>
  </conditionalFormatting>
  <conditionalFormatting sqref="C6:N6">
    <cfRule type="expression" priority="3" aboveAverage="0" equalAverage="0" bottom="0" percent="0" rank="0" text="" dxfId="0">
      <formula>COUNTIF(C6:N6,"A")&gt;1</formula>
    </cfRule>
  </conditionalFormatting>
  <conditionalFormatting sqref="C7:N7">
    <cfRule type="expression" priority="4" aboveAverage="0" equalAverage="0" bottom="0" percent="0" rank="0" text="" dxfId="0">
      <formula>COUNTIF(C7:N7,"A")&gt;1</formula>
    </cfRule>
  </conditionalFormatting>
  <conditionalFormatting sqref="C8:N8">
    <cfRule type="expression" priority="5" aboveAverage="0" equalAverage="0" bottom="0" percent="0" rank="0" text="" dxfId="0">
      <formula>COUNTIF(C8:N8,"A")&gt;1</formula>
    </cfRule>
  </conditionalFormatting>
  <conditionalFormatting sqref="C9:N9">
    <cfRule type="expression" priority="6" aboveAverage="0" equalAverage="0" bottom="0" percent="0" rank="0" text="" dxfId="0">
      <formula>COUNTIF(C9:N9,"A")&gt;1</formula>
    </cfRule>
  </conditionalFormatting>
  <conditionalFormatting sqref="C10:N10">
    <cfRule type="expression" priority="7" aboveAverage="0" equalAverage="0" bottom="0" percent="0" rank="0" text="" dxfId="0">
      <formula>COUNTIF(C10:N10,"A")&gt;1</formula>
    </cfRule>
  </conditionalFormatting>
  <conditionalFormatting sqref="C11:N11">
    <cfRule type="expression" priority="8" aboveAverage="0" equalAverage="0" bottom="0" percent="0" rank="0" text="" dxfId="0">
      <formula>COUNTIF(C11:N11,"A")&gt;1</formula>
    </cfRule>
  </conditionalFormatting>
  <conditionalFormatting sqref="C12:N12">
    <cfRule type="expression" priority="9" aboveAverage="0" equalAverage="0" bottom="0" percent="0" rank="0" text="" dxfId="0">
      <formula>COUNTIF(C12:N12,"A")&gt;1</formula>
    </cfRule>
  </conditionalFormatting>
  <conditionalFormatting sqref="C13:N13">
    <cfRule type="expression" priority="10" aboveAverage="0" equalAverage="0" bottom="0" percent="0" rank="0" text="" dxfId="0">
      <formula>COUNTIF(C13:N13,"A")&gt;1</formula>
    </cfRule>
  </conditionalFormatting>
  <conditionalFormatting sqref="C14:N14">
    <cfRule type="expression" priority="11" aboveAverage="0" equalAverage="0" bottom="0" percent="0" rank="0" text="" dxfId="0">
      <formula>COUNTIF(C14:N14,"A")&gt;1</formula>
    </cfRule>
  </conditionalFormatting>
  <conditionalFormatting sqref="C15:N15">
    <cfRule type="expression" priority="12" aboveAverage="0" equalAverage="0" bottom="0" percent="0" rank="0" text="" dxfId="0">
      <formula>COUNTIF(C15:N15,"A")&gt;1</formula>
    </cfRule>
  </conditionalFormatting>
  <conditionalFormatting sqref="C16:N16">
    <cfRule type="expression" priority="13" aboveAverage="0" equalAverage="0" bottom="0" percent="0" rank="0" text="" dxfId="0">
      <formula>COUNTIF(C16:N16,"A")&gt;1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B2D8E"/>
    <pageSetUpPr fitToPage="false"/>
  </sheetPr>
  <dimension ref="A1:L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30"/>
    <col collapsed="false" customWidth="true" hidden="false" outlineLevel="0" max="3" min="3" style="1" width="12"/>
    <col collapsed="false" customWidth="true" hidden="false" outlineLevel="0" max="9" min="4" style="1" width="13"/>
    <col collapsed="false" customWidth="true" hidden="false" outlineLevel="0" max="10" min="10" style="1" width="18"/>
    <col collapsed="false" customWidth="true" hidden="false" outlineLevel="0" max="11" min="11" style="1" width="13"/>
    <col collapsed="false" customWidth="true" hidden="false" outlineLevel="0" max="12" min="12" style="1" width="38"/>
  </cols>
  <sheetData>
    <row r="1" customFormat="false" ht="43.5" hidden="false" customHeight="true" outlineLevel="0" collapsed="false">
      <c r="A1" s="49" t="s">
        <v>499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customFormat="false" ht="24" hidden="false" customHeight="true" outlineLevel="0" collapsed="false">
      <c r="A2" s="61" t="s">
        <v>500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customFormat="false" ht="7.5" hidden="false" customHeight="true" outlineLevel="0" collapsed="false"/>
    <row r="4" customFormat="false" ht="39.75" hidden="false" customHeight="true" outlineLevel="0" collapsed="false">
      <c r="A4" s="29" t="s">
        <v>36</v>
      </c>
      <c r="B4" s="29" t="s">
        <v>501</v>
      </c>
      <c r="C4" s="29" t="s">
        <v>42</v>
      </c>
      <c r="D4" s="29" t="s">
        <v>502</v>
      </c>
      <c r="E4" s="29" t="s">
        <v>503</v>
      </c>
      <c r="F4" s="29" t="s">
        <v>504</v>
      </c>
      <c r="G4" s="29" t="s">
        <v>505</v>
      </c>
      <c r="H4" s="29" t="s">
        <v>506</v>
      </c>
      <c r="I4" s="29" t="s">
        <v>507</v>
      </c>
      <c r="J4" s="29" t="s">
        <v>508</v>
      </c>
      <c r="K4" s="29" t="s">
        <v>509</v>
      </c>
      <c r="L4" s="29" t="s">
        <v>510</v>
      </c>
    </row>
    <row r="5" customFormat="false" ht="24" hidden="false" customHeight="true" outlineLevel="0" collapsed="false">
      <c r="A5" s="41" t="str">
        <f aca="false">IFERROR(Inventaire!A10,"P001")</f>
        <v/>
      </c>
      <c r="B5" s="43" t="str">
        <f aca="false">IFERROR(Inventaire!D10,"Processus 1")</f>
        <v/>
      </c>
      <c r="C5" s="45" t="str">
        <f aca="false">IFERROR(Inventaire!G10,"")</f>
        <v/>
      </c>
      <c r="D5" s="72" t="n">
        <v>3</v>
      </c>
      <c r="E5" s="73" t="n">
        <v>2</v>
      </c>
      <c r="F5" s="74" t="n">
        <v>1</v>
      </c>
      <c r="G5" s="73" t="n">
        <v>2</v>
      </c>
      <c r="H5" s="74" t="n">
        <v>1</v>
      </c>
      <c r="I5" s="75" t="n">
        <f aca="false">ROUND(AVERAGE(D5:H5),1)</f>
        <v>1.8</v>
      </c>
      <c r="J5" s="76" t="str">
        <f aca="false">IF(I5&lt;2,"1 - Initial",IF(I5&lt;3,"2 - Reproductible",IF(I5&lt;4,"3 - Defini",IF(I5&lt;5,"4 - Maitrise","5 - Optimise"))))</f>
        <v>1 - Initial</v>
      </c>
      <c r="K5" s="76" t="str">
        <f aca="false">IF(AND(C5="Critique",I5&lt;3),"P1 - Urgent",IF(AND(C5="Eleve",I5&lt;3),"P2 - Haute",IF(AND(C5="Critique",I5&lt;4),"P2 - Haute",IF(I5&lt;3,"P3 - Moyenne",IF(I5&lt;4,"P4 - Faible","P5 - Maintenir")))))</f>
        <v>P3 - Moyenne</v>
      </c>
      <c r="L5" s="44" t="str">
        <f aca="false">IF(I5&lt;2,"Documenter et formaliser en urgence",IF(I5&lt;3,"Standardiser les pratiques",IF(I5&lt;4,"Mettre en place des KPIs et mesures",IF(I5&lt;5,"Automatiser et optimiser","Capitaliser et partager les bonnes pratiques"))))</f>
        <v>Documenter et formaliser en urgence</v>
      </c>
    </row>
    <row r="6" customFormat="false" ht="24" hidden="false" customHeight="true" outlineLevel="0" collapsed="false">
      <c r="A6" s="32" t="str">
        <f aca="false">IFERROR(Inventaire!A11,"P002")</f>
        <v/>
      </c>
      <c r="B6" s="34" t="str">
        <f aca="false">IFERROR(Inventaire!D11,"Processus 2")</f>
        <v/>
      </c>
      <c r="C6" s="36" t="str">
        <f aca="false">IFERROR(Inventaire!G11,"")</f>
        <v/>
      </c>
      <c r="D6" s="77" t="n">
        <v>4</v>
      </c>
      <c r="E6" s="72" t="n">
        <v>3</v>
      </c>
      <c r="F6" s="73" t="n">
        <v>2</v>
      </c>
      <c r="G6" s="72" t="n">
        <v>3</v>
      </c>
      <c r="H6" s="73" t="n">
        <v>2</v>
      </c>
      <c r="I6" s="75" t="n">
        <f aca="false">ROUND(AVERAGE(D6:H6),1)</f>
        <v>2.8</v>
      </c>
      <c r="J6" s="76" t="str">
        <f aca="false">IF(I6&lt;2,"1 - Initial",IF(I6&lt;3,"2 - Reproductible",IF(I6&lt;4,"3 - Defini",IF(I6&lt;5,"4 - Maitrise","5 - Optimise"))))</f>
        <v>2 - Reproductible</v>
      </c>
      <c r="K6" s="76" t="str">
        <f aca="false">IF(AND(C6="Critique",I6&lt;3),"P1 - Urgent",IF(AND(C6="Eleve",I6&lt;3),"P2 - Haute",IF(AND(C6="Critique",I6&lt;4),"P2 - Haute",IF(I6&lt;3,"P3 - Moyenne",IF(I6&lt;4,"P4 - Faible","P5 - Maintenir")))))</f>
        <v>P3 - Moyenne</v>
      </c>
      <c r="L6" s="35" t="str">
        <f aca="false">IF(I6&lt;2,"Documenter et formaliser en urgence",IF(I6&lt;3,"Standardiser les pratiques",IF(I6&lt;4,"Mettre en place des KPIs et mesures",IF(I6&lt;5,"Automatiser et optimiser","Capitaliser et partager les bonnes pratiques"))))</f>
        <v>Standardiser les pratiques</v>
      </c>
    </row>
    <row r="7" customFormat="false" ht="24" hidden="false" customHeight="true" outlineLevel="0" collapsed="false">
      <c r="A7" s="41" t="str">
        <f aca="false">IFERROR(Inventaire!A12,"P003")</f>
        <v/>
      </c>
      <c r="B7" s="43" t="str">
        <f aca="false">IFERROR(Inventaire!D12,"Processus 3")</f>
        <v/>
      </c>
      <c r="C7" s="45" t="str">
        <f aca="false">IFERROR(Inventaire!G12,"")</f>
        <v/>
      </c>
      <c r="D7" s="72" t="n">
        <v>3</v>
      </c>
      <c r="E7" s="72" t="n">
        <v>3</v>
      </c>
      <c r="F7" s="73" t="n">
        <v>2</v>
      </c>
      <c r="G7" s="73" t="n">
        <v>2</v>
      </c>
      <c r="H7" s="73" t="n">
        <v>2</v>
      </c>
      <c r="I7" s="75" t="n">
        <f aca="false">ROUND(AVERAGE(D7:H7),1)</f>
        <v>2.4</v>
      </c>
      <c r="J7" s="76" t="str">
        <f aca="false">IF(I7&lt;2,"1 - Initial",IF(I7&lt;3,"2 - Reproductible",IF(I7&lt;4,"3 - Defini",IF(I7&lt;5,"4 - Maitrise","5 - Optimise"))))</f>
        <v>2 - Reproductible</v>
      </c>
      <c r="K7" s="76" t="str">
        <f aca="false">IF(AND(C7="Critique",I7&lt;3),"P1 - Urgent",IF(AND(C7="Eleve",I7&lt;3),"P2 - Haute",IF(AND(C7="Critique",I7&lt;4),"P2 - Haute",IF(I7&lt;3,"P3 - Moyenne",IF(I7&lt;4,"P4 - Faible","P5 - Maintenir")))))</f>
        <v>P3 - Moyenne</v>
      </c>
      <c r="L7" s="44" t="str">
        <f aca="false">IF(I7&lt;2,"Documenter et formaliser en urgence",IF(I7&lt;3,"Standardiser les pratiques",IF(I7&lt;4,"Mettre en place des KPIs et mesures",IF(I7&lt;5,"Automatiser et optimiser","Capitaliser et partager les bonnes pratiques"))))</f>
        <v>Standardiser les pratiques</v>
      </c>
    </row>
    <row r="8" customFormat="false" ht="24" hidden="false" customHeight="true" outlineLevel="0" collapsed="false">
      <c r="A8" s="32" t="str">
        <f aca="false">IFERROR(Inventaire!A13,"P004")</f>
        <v/>
      </c>
      <c r="B8" s="34" t="str">
        <f aca="false">IFERROR(Inventaire!D13,"Processus 4")</f>
        <v/>
      </c>
      <c r="C8" s="36" t="str">
        <f aca="false">IFERROR(Inventaire!G13,"")</f>
        <v/>
      </c>
      <c r="D8" s="77" t="n">
        <v>4</v>
      </c>
      <c r="E8" s="77" t="n">
        <v>4</v>
      </c>
      <c r="F8" s="72" t="n">
        <v>3</v>
      </c>
      <c r="G8" s="77" t="n">
        <v>4</v>
      </c>
      <c r="H8" s="72" t="n">
        <v>3</v>
      </c>
      <c r="I8" s="75" t="n">
        <f aca="false">ROUND(AVERAGE(D8:H8),1)</f>
        <v>3.6</v>
      </c>
      <c r="J8" s="76" t="str">
        <f aca="false">IF(I8&lt;2,"1 - Initial",IF(I8&lt;3,"2 - Reproductible",IF(I8&lt;4,"3 - Defini",IF(I8&lt;5,"4 - Maitrise","5 - Optimise"))))</f>
        <v>3 - Defini</v>
      </c>
      <c r="K8" s="76" t="str">
        <f aca="false">IF(AND(C8="Critique",I8&lt;3),"P1 - Urgent",IF(AND(C8="Eleve",I8&lt;3),"P2 - Haute",IF(AND(C8="Critique",I8&lt;4),"P2 - Haute",IF(I8&lt;3,"P3 - Moyenne",IF(I8&lt;4,"P4 - Faible","P5 - Maintenir")))))</f>
        <v>P4 - Faible</v>
      </c>
      <c r="L8" s="35" t="str">
        <f aca="false">IF(I8&lt;2,"Documenter et formaliser en urgence",IF(I8&lt;3,"Standardiser les pratiques",IF(I8&lt;4,"Mettre en place des KPIs et mesures",IF(I8&lt;5,"Automatiser et optimiser","Capitaliser et partager les bonnes pratiques"))))</f>
        <v>Mettre en place des KPIs et mesures</v>
      </c>
    </row>
    <row r="9" customFormat="false" ht="24" hidden="false" customHeight="true" outlineLevel="0" collapsed="false">
      <c r="A9" s="41" t="str">
        <f aca="false">IFERROR(Inventaire!A14,"P005")</f>
        <v/>
      </c>
      <c r="B9" s="43" t="str">
        <f aca="false">IFERROR(Inventaire!D14,"Processus 5")</f>
        <v/>
      </c>
      <c r="C9" s="45" t="str">
        <f aca="false">IFERROR(Inventaire!G14,"")</f>
        <v/>
      </c>
      <c r="D9" s="72" t="n">
        <v>3</v>
      </c>
      <c r="E9" s="72" t="n">
        <v>3</v>
      </c>
      <c r="F9" s="74" t="n">
        <v>1</v>
      </c>
      <c r="G9" s="73" t="n">
        <v>2</v>
      </c>
      <c r="H9" s="73" t="n">
        <v>2</v>
      </c>
      <c r="I9" s="75" t="n">
        <f aca="false">ROUND(AVERAGE(D9:H9),1)</f>
        <v>2.2</v>
      </c>
      <c r="J9" s="76" t="str">
        <f aca="false">IF(I9&lt;2,"1 - Initial",IF(I9&lt;3,"2 - Reproductible",IF(I9&lt;4,"3 - Defini",IF(I9&lt;5,"4 - Maitrise","5 - Optimise"))))</f>
        <v>2 - Reproductible</v>
      </c>
      <c r="K9" s="76" t="str">
        <f aca="false">IF(AND(C9="Critique",I9&lt;3),"P1 - Urgent",IF(AND(C9="Eleve",I9&lt;3),"P2 - Haute",IF(AND(C9="Critique",I9&lt;4),"P2 - Haute",IF(I9&lt;3,"P3 - Moyenne",IF(I9&lt;4,"P4 - Faible","P5 - Maintenir")))))</f>
        <v>P3 - Moyenne</v>
      </c>
      <c r="L9" s="44" t="str">
        <f aca="false">IF(I9&lt;2,"Documenter et formaliser en urgence",IF(I9&lt;3,"Standardiser les pratiques",IF(I9&lt;4,"Mettre en place des KPIs et mesures",IF(I9&lt;5,"Automatiser et optimiser","Capitaliser et partager les bonnes pratiques"))))</f>
        <v>Standardiser les pratiques</v>
      </c>
    </row>
    <row r="10" customFormat="false" ht="24" hidden="false" customHeight="true" outlineLevel="0" collapsed="false">
      <c r="A10" s="32" t="str">
        <f aca="false">IFERROR(Inventaire!A15,"P006")</f>
        <v/>
      </c>
      <c r="B10" s="34" t="str">
        <f aca="false">IFERROR(Inventaire!D15,"Processus 6")</f>
        <v/>
      </c>
      <c r="C10" s="36" t="str">
        <f aca="false">IFERROR(Inventaire!G15,"")</f>
        <v/>
      </c>
      <c r="D10" s="77" t="n">
        <v>4</v>
      </c>
      <c r="E10" s="72" t="n">
        <v>3</v>
      </c>
      <c r="F10" s="73" t="n">
        <v>2</v>
      </c>
      <c r="G10" s="72" t="n">
        <v>3</v>
      </c>
      <c r="H10" s="72" t="n">
        <v>3</v>
      </c>
      <c r="I10" s="75" t="n">
        <f aca="false">ROUND(AVERAGE(D10:H10),1)</f>
        <v>3</v>
      </c>
      <c r="J10" s="76" t="str">
        <f aca="false">IF(I10&lt;2,"1 - Initial",IF(I10&lt;3,"2 - Reproductible",IF(I10&lt;4,"3 - Defini",IF(I10&lt;5,"4 - Maitrise","5 - Optimise"))))</f>
        <v>3 - Defini</v>
      </c>
      <c r="K10" s="76" t="str">
        <f aca="false">IF(AND(C10="Critique",I10&lt;3),"P1 - Urgent",IF(AND(C10="Eleve",I10&lt;3),"P2 - Haute",IF(AND(C10="Critique",I10&lt;4),"P2 - Haute",IF(I10&lt;3,"P3 - Moyenne",IF(I10&lt;4,"P4 - Faible","P5 - Maintenir")))))</f>
        <v>P4 - Faible</v>
      </c>
      <c r="L10" s="35" t="str">
        <f aca="false">IF(I10&lt;2,"Documenter et formaliser en urgence",IF(I10&lt;3,"Standardiser les pratiques",IF(I10&lt;4,"Mettre en place des KPIs et mesures",IF(I10&lt;5,"Automatiser et optimiser","Capitaliser et partager les bonnes pratiques"))))</f>
        <v>Mettre en place des KPIs et mesures</v>
      </c>
    </row>
    <row r="11" customFormat="false" ht="24" hidden="false" customHeight="true" outlineLevel="0" collapsed="false">
      <c r="A11" s="41" t="str">
        <f aca="false">IFERROR(Inventaire!A16,"P007")</f>
        <v/>
      </c>
      <c r="B11" s="43" t="str">
        <f aca="false">IFERROR(Inventaire!D16,"Processus 7")</f>
        <v/>
      </c>
      <c r="C11" s="45" t="str">
        <f aca="false">IFERROR(Inventaire!G16,"")</f>
        <v/>
      </c>
      <c r="D11" s="73" t="n">
        <v>2</v>
      </c>
      <c r="E11" s="73" t="n">
        <v>2</v>
      </c>
      <c r="F11" s="74" t="n">
        <v>1</v>
      </c>
      <c r="G11" s="73" t="n">
        <v>2</v>
      </c>
      <c r="H11" s="74" t="n">
        <v>1</v>
      </c>
      <c r="I11" s="75" t="n">
        <f aca="false">ROUND(AVERAGE(D11:H11),1)</f>
        <v>1.6</v>
      </c>
      <c r="J11" s="76" t="str">
        <f aca="false">IF(I11&lt;2,"1 - Initial",IF(I11&lt;3,"2 - Reproductible",IF(I11&lt;4,"3 - Defini",IF(I11&lt;5,"4 - Maitrise","5 - Optimise"))))</f>
        <v>1 - Initial</v>
      </c>
      <c r="K11" s="76" t="str">
        <f aca="false">IF(AND(C11="Critique",I11&lt;3),"P1 - Urgent",IF(AND(C11="Eleve",I11&lt;3),"P2 - Haute",IF(AND(C11="Critique",I11&lt;4),"P2 - Haute",IF(I11&lt;3,"P3 - Moyenne",IF(I11&lt;4,"P4 - Faible","P5 - Maintenir")))))</f>
        <v>P3 - Moyenne</v>
      </c>
      <c r="L11" s="44" t="str">
        <f aca="false">IF(I11&lt;2,"Documenter et formaliser en urgence",IF(I11&lt;3,"Standardiser les pratiques",IF(I11&lt;4,"Mettre en place des KPIs et mesures",IF(I11&lt;5,"Automatiser et optimiser","Capitaliser et partager les bonnes pratiques"))))</f>
        <v>Documenter et formaliser en urgence</v>
      </c>
    </row>
    <row r="12" customFormat="false" ht="24" hidden="false" customHeight="true" outlineLevel="0" collapsed="false">
      <c r="A12" s="32" t="str">
        <f aca="false">IFERROR(Inventaire!A17,"P008")</f>
        <v/>
      </c>
      <c r="B12" s="34" t="str">
        <f aca="false">IFERROR(Inventaire!D17,"Processus 8")</f>
        <v/>
      </c>
      <c r="C12" s="36" t="str">
        <f aca="false">IFERROR(Inventaire!G17,"")</f>
        <v/>
      </c>
      <c r="D12" s="72" t="n">
        <v>3</v>
      </c>
      <c r="E12" s="72" t="n">
        <v>3</v>
      </c>
      <c r="F12" s="73" t="n">
        <v>2</v>
      </c>
      <c r="G12" s="72" t="n">
        <v>3</v>
      </c>
      <c r="H12" s="73" t="n">
        <v>2</v>
      </c>
      <c r="I12" s="75" t="n">
        <f aca="false">ROUND(AVERAGE(D12:H12),1)</f>
        <v>2.6</v>
      </c>
      <c r="J12" s="76" t="str">
        <f aca="false">IF(I12&lt;2,"1 - Initial",IF(I12&lt;3,"2 - Reproductible",IF(I12&lt;4,"3 - Defini",IF(I12&lt;5,"4 - Maitrise","5 - Optimise"))))</f>
        <v>2 - Reproductible</v>
      </c>
      <c r="K12" s="76" t="str">
        <f aca="false">IF(AND(C12="Critique",I12&lt;3),"P1 - Urgent",IF(AND(C12="Eleve",I12&lt;3),"P2 - Haute",IF(AND(C12="Critique",I12&lt;4),"P2 - Haute",IF(I12&lt;3,"P3 - Moyenne",IF(I12&lt;4,"P4 - Faible","P5 - Maintenir")))))</f>
        <v>P3 - Moyenne</v>
      </c>
      <c r="L12" s="35" t="str">
        <f aca="false">IF(I12&lt;2,"Documenter et formaliser en urgence",IF(I12&lt;3,"Standardiser les pratiques",IF(I12&lt;4,"Mettre en place des KPIs et mesures",IF(I12&lt;5,"Automatiser et optimiser","Capitaliser et partager les bonnes pratiques"))))</f>
        <v>Standardiser les pratiques</v>
      </c>
    </row>
    <row r="13" customFormat="false" ht="24" hidden="false" customHeight="true" outlineLevel="0" collapsed="false">
      <c r="A13" s="41" t="str">
        <f aca="false">IFERROR(Inventaire!A18,"P009")</f>
        <v/>
      </c>
      <c r="B13" s="43" t="str">
        <f aca="false">IFERROR(Inventaire!D18,"Processus 9")</f>
        <v/>
      </c>
      <c r="C13" s="45" t="str">
        <f aca="false">IFERROR(Inventaire!G18,"")</f>
        <v/>
      </c>
      <c r="D13" s="77" t="n">
        <v>4</v>
      </c>
      <c r="E13" s="77" t="n">
        <v>4</v>
      </c>
      <c r="F13" s="72" t="n">
        <v>3</v>
      </c>
      <c r="G13" s="77" t="n">
        <v>4</v>
      </c>
      <c r="H13" s="72" t="n">
        <v>3</v>
      </c>
      <c r="I13" s="75" t="n">
        <f aca="false">ROUND(AVERAGE(D13:H13),1)</f>
        <v>3.6</v>
      </c>
      <c r="J13" s="76" t="str">
        <f aca="false">IF(I13&lt;2,"1 - Initial",IF(I13&lt;3,"2 - Reproductible",IF(I13&lt;4,"3 - Defini",IF(I13&lt;5,"4 - Maitrise","5 - Optimise"))))</f>
        <v>3 - Defini</v>
      </c>
      <c r="K13" s="76" t="str">
        <f aca="false">IF(AND(C13="Critique",I13&lt;3),"P1 - Urgent",IF(AND(C13="Eleve",I13&lt;3),"P2 - Haute",IF(AND(C13="Critique",I13&lt;4),"P2 - Haute",IF(I13&lt;3,"P3 - Moyenne",IF(I13&lt;4,"P4 - Faible","P5 - Maintenir")))))</f>
        <v>P4 - Faible</v>
      </c>
      <c r="L13" s="44" t="str">
        <f aca="false">IF(I13&lt;2,"Documenter et formaliser en urgence",IF(I13&lt;3,"Standardiser les pratiques",IF(I13&lt;4,"Mettre en place des KPIs et mesures",IF(I13&lt;5,"Automatiser et optimiser","Capitaliser et partager les bonnes pratiques"))))</f>
        <v>Mettre en place des KPIs et mesures</v>
      </c>
    </row>
    <row r="14" customFormat="false" ht="24" hidden="false" customHeight="true" outlineLevel="0" collapsed="false">
      <c r="A14" s="32" t="str">
        <f aca="false">IFERROR(Inventaire!A19,"P010")</f>
        <v/>
      </c>
      <c r="B14" s="34" t="str">
        <f aca="false">IFERROR(Inventaire!D19,"Processus 10")</f>
        <v/>
      </c>
      <c r="C14" s="36" t="str">
        <f aca="false">IFERROR(Inventaire!G19,"")</f>
        <v/>
      </c>
      <c r="D14" s="72" t="n">
        <v>3</v>
      </c>
      <c r="E14" s="72" t="n">
        <v>3</v>
      </c>
      <c r="F14" s="73" t="n">
        <v>2</v>
      </c>
      <c r="G14" s="72" t="n">
        <v>3</v>
      </c>
      <c r="H14" s="73" t="n">
        <v>2</v>
      </c>
      <c r="I14" s="75" t="n">
        <f aca="false">ROUND(AVERAGE(D14:H14),1)</f>
        <v>2.6</v>
      </c>
      <c r="J14" s="76" t="str">
        <f aca="false">IF(I14&lt;2,"1 - Initial",IF(I14&lt;3,"2 - Reproductible",IF(I14&lt;4,"3 - Defini",IF(I14&lt;5,"4 - Maitrise","5 - Optimise"))))</f>
        <v>2 - Reproductible</v>
      </c>
      <c r="K14" s="76" t="str">
        <f aca="false">IF(AND(C14="Critique",I14&lt;3),"P1 - Urgent",IF(AND(C14="Eleve",I14&lt;3),"P2 - Haute",IF(AND(C14="Critique",I14&lt;4),"P2 - Haute",IF(I14&lt;3,"P3 - Moyenne",IF(I14&lt;4,"P4 - Faible","P5 - Maintenir")))))</f>
        <v>P3 - Moyenne</v>
      </c>
      <c r="L14" s="35" t="str">
        <f aca="false">IF(I14&lt;2,"Documenter et formaliser en urgence",IF(I14&lt;3,"Standardiser les pratiques",IF(I14&lt;4,"Mettre en place des KPIs et mesures",IF(I14&lt;5,"Automatiser et optimiser","Capitaliser et partager les bonnes pratiques"))))</f>
        <v>Standardiser les pratiques</v>
      </c>
    </row>
    <row r="15" customFormat="false" ht="24" hidden="false" customHeight="true" outlineLevel="0" collapsed="false">
      <c r="A15" s="41" t="str">
        <f aca="false">IFERROR(Inventaire!A20,"P011")</f>
        <v/>
      </c>
      <c r="B15" s="43" t="str">
        <f aca="false">IFERROR(Inventaire!D20,"Processus 11")</f>
        <v/>
      </c>
      <c r="C15" s="45" t="str">
        <f aca="false">IFERROR(Inventaire!G20,"")</f>
        <v/>
      </c>
      <c r="D15" s="72" t="n">
        <v>3</v>
      </c>
      <c r="E15" s="73" t="n">
        <v>2</v>
      </c>
      <c r="F15" s="73" t="n">
        <v>2</v>
      </c>
      <c r="G15" s="73" t="n">
        <v>2</v>
      </c>
      <c r="H15" s="73" t="n">
        <v>2</v>
      </c>
      <c r="I15" s="75" t="n">
        <f aca="false">ROUND(AVERAGE(D15:H15),1)</f>
        <v>2.2</v>
      </c>
      <c r="J15" s="76" t="str">
        <f aca="false">IF(I15&lt;2,"1 - Initial",IF(I15&lt;3,"2 - Reproductible",IF(I15&lt;4,"3 - Defini",IF(I15&lt;5,"4 - Maitrise","5 - Optimise"))))</f>
        <v>2 - Reproductible</v>
      </c>
      <c r="K15" s="76" t="str">
        <f aca="false">IF(AND(C15="Critique",I15&lt;3),"P1 - Urgent",IF(AND(C15="Eleve",I15&lt;3),"P2 - Haute",IF(AND(C15="Critique",I15&lt;4),"P2 - Haute",IF(I15&lt;3,"P3 - Moyenne",IF(I15&lt;4,"P4 - Faible","P5 - Maintenir")))))</f>
        <v>P3 - Moyenne</v>
      </c>
      <c r="L15" s="44" t="str">
        <f aca="false">IF(I15&lt;2,"Documenter et formaliser en urgence",IF(I15&lt;3,"Standardiser les pratiques",IF(I15&lt;4,"Mettre en place des KPIs et mesures",IF(I15&lt;5,"Automatiser et optimiser","Capitaliser et partager les bonnes pratiques"))))</f>
        <v>Standardiser les pratiques</v>
      </c>
    </row>
    <row r="16" customFormat="false" ht="24" hidden="false" customHeight="true" outlineLevel="0" collapsed="false">
      <c r="A16" s="32" t="str">
        <f aca="false">IFERROR(Inventaire!A21,"P012")</f>
        <v/>
      </c>
      <c r="B16" s="34" t="str">
        <f aca="false">IFERROR(Inventaire!D21,"Processus 12")</f>
        <v/>
      </c>
      <c r="C16" s="36" t="str">
        <f aca="false">IFERROR(Inventaire!G21,"")</f>
        <v/>
      </c>
      <c r="D16" s="73" t="n">
        <v>2</v>
      </c>
      <c r="E16" s="73" t="n">
        <v>2</v>
      </c>
      <c r="F16" s="74" t="n">
        <v>1</v>
      </c>
      <c r="G16" s="74" t="n">
        <v>1</v>
      </c>
      <c r="H16" s="74" t="n">
        <v>1</v>
      </c>
      <c r="I16" s="75" t="n">
        <f aca="false">ROUND(AVERAGE(D16:H16),1)</f>
        <v>1.4</v>
      </c>
      <c r="J16" s="76" t="str">
        <f aca="false">IF(I16&lt;2,"1 - Initial",IF(I16&lt;3,"2 - Reproductible",IF(I16&lt;4,"3 - Defini",IF(I16&lt;5,"4 - Maitrise","5 - Optimise"))))</f>
        <v>1 - Initial</v>
      </c>
      <c r="K16" s="76" t="str">
        <f aca="false">IF(AND(C16="Critique",I16&lt;3),"P1 - Urgent",IF(AND(C16="Eleve",I16&lt;3),"P2 - Haute",IF(AND(C16="Critique",I16&lt;4),"P2 - Haute",IF(I16&lt;3,"P3 - Moyenne",IF(I16&lt;4,"P4 - Faible","P5 - Maintenir")))))</f>
        <v>P3 - Moyenne</v>
      </c>
      <c r="L16" s="35" t="str">
        <f aca="false">IF(I16&lt;2,"Documenter et formaliser en urgence",IF(I16&lt;3,"Standardiser les pratiques",IF(I16&lt;4,"Mettre en place des KPIs et mesures",IF(I16&lt;5,"Automatiser et optimiser","Capitaliser et partager les bonnes pratiques"))))</f>
        <v>Documenter et formaliser en urgence</v>
      </c>
    </row>
  </sheetData>
  <mergeCells count="2">
    <mergeCell ref="A1:L1"/>
    <mergeCell ref="A2:L2"/>
  </mergeCells>
  <conditionalFormatting sqref="I5:I16">
    <cfRule type="colorScale" priority="2">
      <colorScale>
        <cfvo type="num" val="1"/>
        <cfvo type="num" val="3"/>
        <cfvo type="num" val="5"/>
        <color rgb="FFF8696B"/>
        <color rgb="FFFFEB84"/>
        <color rgb="FF63BE7B"/>
      </colorScale>
    </cfRule>
  </conditionalFormatting>
  <conditionalFormatting sqref="J5:J16">
    <cfRule type="expression" priority="3" aboveAverage="0" equalAverage="0" bottom="0" percent="0" rank="0" text="" dxfId="7">
      <formula>ISNUMBER(SEARCH("Initial",J5))</formula>
    </cfRule>
    <cfRule type="expression" priority="4" aboveAverage="0" equalAverage="0" bottom="0" percent="0" rank="0" text="" dxfId="8">
      <formula>ISNUMBER(SEARCH("Reproductible",J5))</formula>
    </cfRule>
    <cfRule type="expression" priority="5" aboveAverage="0" equalAverage="0" bottom="0" percent="0" rank="0" text="" dxfId="9">
      <formula>ISNUMBER(SEARCH("Defini",J5))</formula>
    </cfRule>
    <cfRule type="expression" priority="6" aboveAverage="0" equalAverage="0" bottom="0" percent="0" rank="0" text="" dxfId="6">
      <formula>ISNUMBER(SEARCH("Maitrise",J5))</formula>
    </cfRule>
    <cfRule type="expression" priority="7" aboveAverage="0" equalAverage="0" bottom="0" percent="0" rank="0" text="" dxfId="10">
      <formula>ISNUMBER(SEARCH("Optimise",J5))</formula>
    </cfRule>
  </conditionalFormatting>
  <conditionalFormatting sqref="K5:K16">
    <cfRule type="expression" priority="8" aboveAverage="0" equalAverage="0" bottom="0" percent="0" rank="0" text="" dxfId="7">
      <formula>ISNUMBER(SEARCH("P1",K5))</formula>
    </cfRule>
    <cfRule type="expression" priority="9" aboveAverage="0" equalAverage="0" bottom="0" percent="0" rank="0" text="" dxfId="8">
      <formula>ISNUMBER(SEARCH("P2",K5))</formula>
    </cfRule>
    <cfRule type="expression" priority="10" aboveAverage="0" equalAverage="0" bottom="0" percent="0" rank="0" text="" dxfId="9">
      <formula>ISNUMBER(SEARCH("P3",K5))</formula>
    </cfRule>
    <cfRule type="expression" priority="11" aboveAverage="0" equalAverage="0" bottom="0" percent="0" rank="0" text="" dxfId="6">
      <formula>ISNUMBER(SEARCH("P4",K5))</formula>
    </cfRule>
    <cfRule type="expression" priority="12" aboveAverage="0" equalAverage="0" bottom="0" percent="0" rank="0" text="" dxfId="10">
      <formula>ISNUMBER(SEARCH("P5",K5))</formula>
    </cfRule>
  </conditionalFormatting>
  <conditionalFormatting sqref="C5">
    <cfRule type="cellIs" priority="13" operator="equal" aboveAverage="0" equalAverage="0" bottom="0" percent="0" rank="0" text="" dxfId="0">
      <formula>"Critique"</formula>
    </cfRule>
    <cfRule type="cellIs" priority="14" operator="equal" aboveAverage="0" equalAverage="0" bottom="0" percent="0" rank="0" text="" dxfId="1">
      <formula>"Eleve"</formula>
    </cfRule>
    <cfRule type="cellIs" priority="15" operator="equal" aboveAverage="0" equalAverage="0" bottom="0" percent="0" rank="0" text="" dxfId="2">
      <formula>"Moyen"</formula>
    </cfRule>
    <cfRule type="cellIs" priority="16" operator="equal" aboveAverage="0" equalAverage="0" bottom="0" percent="0" rank="0" text="" dxfId="3">
      <formula>"Faible"</formula>
    </cfRule>
  </conditionalFormatting>
  <conditionalFormatting sqref="C6">
    <cfRule type="cellIs" priority="17" operator="equal" aboveAverage="0" equalAverage="0" bottom="0" percent="0" rank="0" text="" dxfId="0">
      <formula>"Critique"</formula>
    </cfRule>
    <cfRule type="cellIs" priority="18" operator="equal" aboveAverage="0" equalAverage="0" bottom="0" percent="0" rank="0" text="" dxfId="1">
      <formula>"Eleve"</formula>
    </cfRule>
    <cfRule type="cellIs" priority="19" operator="equal" aboveAverage="0" equalAverage="0" bottom="0" percent="0" rank="0" text="" dxfId="2">
      <formula>"Moyen"</formula>
    </cfRule>
    <cfRule type="cellIs" priority="20" operator="equal" aboveAverage="0" equalAverage="0" bottom="0" percent="0" rank="0" text="" dxfId="3">
      <formula>"Faible"</formula>
    </cfRule>
  </conditionalFormatting>
  <conditionalFormatting sqref="C7">
    <cfRule type="cellIs" priority="21" operator="equal" aboveAverage="0" equalAverage="0" bottom="0" percent="0" rank="0" text="" dxfId="0">
      <formula>"Critique"</formula>
    </cfRule>
    <cfRule type="cellIs" priority="22" operator="equal" aboveAverage="0" equalAverage="0" bottom="0" percent="0" rank="0" text="" dxfId="1">
      <formula>"Eleve"</formula>
    </cfRule>
    <cfRule type="cellIs" priority="23" operator="equal" aboveAverage="0" equalAverage="0" bottom="0" percent="0" rank="0" text="" dxfId="2">
      <formula>"Moyen"</formula>
    </cfRule>
    <cfRule type="cellIs" priority="24" operator="equal" aboveAverage="0" equalAverage="0" bottom="0" percent="0" rank="0" text="" dxfId="3">
      <formula>"Faible"</formula>
    </cfRule>
  </conditionalFormatting>
  <conditionalFormatting sqref="C8">
    <cfRule type="cellIs" priority="25" operator="equal" aboveAverage="0" equalAverage="0" bottom="0" percent="0" rank="0" text="" dxfId="0">
      <formula>"Critique"</formula>
    </cfRule>
    <cfRule type="cellIs" priority="26" operator="equal" aboveAverage="0" equalAverage="0" bottom="0" percent="0" rank="0" text="" dxfId="1">
      <formula>"Eleve"</formula>
    </cfRule>
    <cfRule type="cellIs" priority="27" operator="equal" aboveAverage="0" equalAverage="0" bottom="0" percent="0" rank="0" text="" dxfId="2">
      <formula>"Moyen"</formula>
    </cfRule>
    <cfRule type="cellIs" priority="28" operator="equal" aboveAverage="0" equalAverage="0" bottom="0" percent="0" rank="0" text="" dxfId="3">
      <formula>"Faible"</formula>
    </cfRule>
  </conditionalFormatting>
  <conditionalFormatting sqref="C9">
    <cfRule type="cellIs" priority="29" operator="equal" aboveAverage="0" equalAverage="0" bottom="0" percent="0" rank="0" text="" dxfId="0">
      <formula>"Critique"</formula>
    </cfRule>
    <cfRule type="cellIs" priority="30" operator="equal" aboveAverage="0" equalAverage="0" bottom="0" percent="0" rank="0" text="" dxfId="1">
      <formula>"Eleve"</formula>
    </cfRule>
    <cfRule type="cellIs" priority="31" operator="equal" aboveAverage="0" equalAverage="0" bottom="0" percent="0" rank="0" text="" dxfId="2">
      <formula>"Moyen"</formula>
    </cfRule>
    <cfRule type="cellIs" priority="32" operator="equal" aboveAverage="0" equalAverage="0" bottom="0" percent="0" rank="0" text="" dxfId="3">
      <formula>"Faible"</formula>
    </cfRule>
  </conditionalFormatting>
  <conditionalFormatting sqref="C10">
    <cfRule type="cellIs" priority="33" operator="equal" aboveAverage="0" equalAverage="0" bottom="0" percent="0" rank="0" text="" dxfId="0">
      <formula>"Critique"</formula>
    </cfRule>
    <cfRule type="cellIs" priority="34" operator="equal" aboveAverage="0" equalAverage="0" bottom="0" percent="0" rank="0" text="" dxfId="1">
      <formula>"Eleve"</formula>
    </cfRule>
    <cfRule type="cellIs" priority="35" operator="equal" aboveAverage="0" equalAverage="0" bottom="0" percent="0" rank="0" text="" dxfId="2">
      <formula>"Moyen"</formula>
    </cfRule>
    <cfRule type="cellIs" priority="36" operator="equal" aboveAverage="0" equalAverage="0" bottom="0" percent="0" rank="0" text="" dxfId="3">
      <formula>"Faible"</formula>
    </cfRule>
  </conditionalFormatting>
  <conditionalFormatting sqref="C11">
    <cfRule type="cellIs" priority="37" operator="equal" aboveAverage="0" equalAverage="0" bottom="0" percent="0" rank="0" text="" dxfId="0">
      <formula>"Critique"</formula>
    </cfRule>
    <cfRule type="cellIs" priority="38" operator="equal" aboveAverage="0" equalAverage="0" bottom="0" percent="0" rank="0" text="" dxfId="1">
      <formula>"Eleve"</formula>
    </cfRule>
    <cfRule type="cellIs" priority="39" operator="equal" aboveAverage="0" equalAverage="0" bottom="0" percent="0" rank="0" text="" dxfId="2">
      <formula>"Moyen"</formula>
    </cfRule>
    <cfRule type="cellIs" priority="40" operator="equal" aboveAverage="0" equalAverage="0" bottom="0" percent="0" rank="0" text="" dxfId="3">
      <formula>"Faible"</formula>
    </cfRule>
  </conditionalFormatting>
  <conditionalFormatting sqref="C12">
    <cfRule type="cellIs" priority="41" operator="equal" aboveAverage="0" equalAverage="0" bottom="0" percent="0" rank="0" text="" dxfId="0">
      <formula>"Critique"</formula>
    </cfRule>
    <cfRule type="cellIs" priority="42" operator="equal" aboveAverage="0" equalAverage="0" bottom="0" percent="0" rank="0" text="" dxfId="1">
      <formula>"Eleve"</formula>
    </cfRule>
    <cfRule type="cellIs" priority="43" operator="equal" aboveAverage="0" equalAverage="0" bottom="0" percent="0" rank="0" text="" dxfId="2">
      <formula>"Moyen"</formula>
    </cfRule>
    <cfRule type="cellIs" priority="44" operator="equal" aboveAverage="0" equalAverage="0" bottom="0" percent="0" rank="0" text="" dxfId="3">
      <formula>"Faible"</formula>
    </cfRule>
  </conditionalFormatting>
  <conditionalFormatting sqref="C13">
    <cfRule type="cellIs" priority="45" operator="equal" aboveAverage="0" equalAverage="0" bottom="0" percent="0" rank="0" text="" dxfId="0">
      <formula>"Critique"</formula>
    </cfRule>
    <cfRule type="cellIs" priority="46" operator="equal" aboveAverage="0" equalAverage="0" bottom="0" percent="0" rank="0" text="" dxfId="1">
      <formula>"Eleve"</formula>
    </cfRule>
    <cfRule type="cellIs" priority="47" operator="equal" aboveAverage="0" equalAverage="0" bottom="0" percent="0" rank="0" text="" dxfId="2">
      <formula>"Moyen"</formula>
    </cfRule>
    <cfRule type="cellIs" priority="48" operator="equal" aboveAverage="0" equalAverage="0" bottom="0" percent="0" rank="0" text="" dxfId="3">
      <formula>"Faible"</formula>
    </cfRule>
  </conditionalFormatting>
  <conditionalFormatting sqref="C14">
    <cfRule type="cellIs" priority="49" operator="equal" aboveAverage="0" equalAverage="0" bottom="0" percent="0" rank="0" text="" dxfId="0">
      <formula>"Critique"</formula>
    </cfRule>
    <cfRule type="cellIs" priority="50" operator="equal" aboveAverage="0" equalAverage="0" bottom="0" percent="0" rank="0" text="" dxfId="1">
      <formula>"Eleve"</formula>
    </cfRule>
    <cfRule type="cellIs" priority="51" operator="equal" aboveAverage="0" equalAverage="0" bottom="0" percent="0" rank="0" text="" dxfId="2">
      <formula>"Moyen"</formula>
    </cfRule>
    <cfRule type="cellIs" priority="52" operator="equal" aboveAverage="0" equalAverage="0" bottom="0" percent="0" rank="0" text="" dxfId="3">
      <formula>"Faible"</formula>
    </cfRule>
  </conditionalFormatting>
  <conditionalFormatting sqref="C15">
    <cfRule type="cellIs" priority="53" operator="equal" aboveAverage="0" equalAverage="0" bottom="0" percent="0" rank="0" text="" dxfId="0">
      <formula>"Critique"</formula>
    </cfRule>
    <cfRule type="cellIs" priority="54" operator="equal" aboveAverage="0" equalAverage="0" bottom="0" percent="0" rank="0" text="" dxfId="1">
      <formula>"Eleve"</formula>
    </cfRule>
    <cfRule type="cellIs" priority="55" operator="equal" aboveAverage="0" equalAverage="0" bottom="0" percent="0" rank="0" text="" dxfId="2">
      <formula>"Moyen"</formula>
    </cfRule>
    <cfRule type="cellIs" priority="56" operator="equal" aboveAverage="0" equalAverage="0" bottom="0" percent="0" rank="0" text="" dxfId="3">
      <formula>"Faible"</formula>
    </cfRule>
  </conditionalFormatting>
  <conditionalFormatting sqref="C16">
    <cfRule type="cellIs" priority="57" operator="equal" aboveAverage="0" equalAverage="0" bottom="0" percent="0" rank="0" text="" dxfId="0">
      <formula>"Critique"</formula>
    </cfRule>
    <cfRule type="cellIs" priority="58" operator="equal" aboveAverage="0" equalAverage="0" bottom="0" percent="0" rank="0" text="" dxfId="1">
      <formula>"Eleve"</formula>
    </cfRule>
    <cfRule type="cellIs" priority="59" operator="equal" aboveAverage="0" equalAverage="0" bottom="0" percent="0" rank="0" text="" dxfId="2">
      <formula>"Moyen"</formula>
    </cfRule>
    <cfRule type="cellIs" priority="60" operator="equal" aboveAverage="0" equalAverage="0" bottom="0" percent="0" rank="0" text="" dxfId="3">
      <formula>"Faible"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30000"/>
    <pageSetUpPr fitToPage="false"/>
  </sheetPr>
  <dimension ref="A1:M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30"/>
    <col collapsed="false" customWidth="true" hidden="false" outlineLevel="0" max="3" min="3" style="1" width="32"/>
    <col collapsed="false" customWidth="true" hidden="false" outlineLevel="0" max="4" min="4" style="1" width="15"/>
    <col collapsed="false" customWidth="true" hidden="false" outlineLevel="0" max="5" min="5" style="1" width="12"/>
    <col collapsed="false" customWidth="true" hidden="false" outlineLevel="0" max="6" min="6" style="1" width="18"/>
    <col collapsed="false" customWidth="true" hidden="false" outlineLevel="0" max="9" min="7" style="1" width="13"/>
    <col collapsed="false" customWidth="true" hidden="false" outlineLevel="0" max="10" min="10" style="1" width="14"/>
    <col collapsed="false" customWidth="true" hidden="false" outlineLevel="0" max="11" min="11" style="1" width="13"/>
    <col collapsed="false" customWidth="true" hidden="false" outlineLevel="0" max="13" min="12" style="1" width="28"/>
  </cols>
  <sheetData>
    <row r="1" customFormat="false" ht="43.5" hidden="false" customHeight="true" outlineLevel="0" collapsed="false">
      <c r="A1" s="26" t="s">
        <v>511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customFormat="false" ht="7.5" hidden="false" customHeight="true" outlineLevel="0" collapsed="false"/>
    <row r="3" customFormat="false" ht="36" hidden="false" customHeight="true" outlineLevel="0" collapsed="false">
      <c r="A3" s="29" t="s">
        <v>36</v>
      </c>
      <c r="B3" s="29" t="s">
        <v>512</v>
      </c>
      <c r="C3" s="29" t="s">
        <v>513</v>
      </c>
      <c r="D3" s="29" t="s">
        <v>514</v>
      </c>
      <c r="E3" s="29" t="s">
        <v>515</v>
      </c>
      <c r="F3" s="29" t="s">
        <v>440</v>
      </c>
      <c r="G3" s="29" t="s">
        <v>516</v>
      </c>
      <c r="H3" s="29" t="s">
        <v>517</v>
      </c>
      <c r="I3" s="29" t="s">
        <v>518</v>
      </c>
      <c r="J3" s="29" t="s">
        <v>519</v>
      </c>
      <c r="K3" s="29" t="s">
        <v>520</v>
      </c>
      <c r="L3" s="29" t="s">
        <v>521</v>
      </c>
      <c r="M3" s="29" t="s">
        <v>522</v>
      </c>
    </row>
    <row r="4" customFormat="false" ht="25.5" hidden="false" customHeight="true" outlineLevel="0" collapsed="false">
      <c r="A4" s="78" t="s">
        <v>523</v>
      </c>
      <c r="B4" s="34" t="str">
        <f aca="false">IFERROR(Inventaire!D10,"Processus 1")</f>
        <v/>
      </c>
      <c r="C4" s="79" t="s">
        <v>524</v>
      </c>
      <c r="D4" s="80" t="s">
        <v>525</v>
      </c>
      <c r="E4" s="38" t="s">
        <v>526</v>
      </c>
      <c r="F4" s="40"/>
      <c r="G4" s="39"/>
      <c r="H4" s="39"/>
      <c r="I4" s="81" t="n">
        <v>0</v>
      </c>
      <c r="J4" s="82" t="s">
        <v>527</v>
      </c>
      <c r="K4" s="39" t="n">
        <v>0</v>
      </c>
      <c r="L4" s="79"/>
      <c r="M4" s="79"/>
    </row>
    <row r="5" customFormat="false" ht="25.5" hidden="false" customHeight="true" outlineLevel="0" collapsed="false">
      <c r="A5" s="83" t="s">
        <v>528</v>
      </c>
      <c r="B5" s="43" t="str">
        <f aca="false">IFERROR(Inventaire!D11,"Processus 2")</f>
        <v/>
      </c>
      <c r="C5" s="84" t="s">
        <v>524</v>
      </c>
      <c r="D5" s="85" t="s">
        <v>529</v>
      </c>
      <c r="E5" s="38" t="s">
        <v>526</v>
      </c>
      <c r="F5" s="48"/>
      <c r="G5" s="47"/>
      <c r="H5" s="47"/>
      <c r="I5" s="86" t="n">
        <v>0</v>
      </c>
      <c r="J5" s="82" t="s">
        <v>527</v>
      </c>
      <c r="K5" s="47" t="n">
        <v>0</v>
      </c>
      <c r="L5" s="84"/>
      <c r="M5" s="84"/>
    </row>
    <row r="6" customFormat="false" ht="25.5" hidden="false" customHeight="true" outlineLevel="0" collapsed="false">
      <c r="A6" s="78" t="s">
        <v>530</v>
      </c>
      <c r="B6" s="34" t="str">
        <f aca="false">IFERROR(Inventaire!D12,"Processus 3")</f>
        <v/>
      </c>
      <c r="C6" s="79" t="s">
        <v>524</v>
      </c>
      <c r="D6" s="80" t="s">
        <v>531</v>
      </c>
      <c r="E6" s="87" t="s">
        <v>532</v>
      </c>
      <c r="F6" s="40"/>
      <c r="G6" s="39"/>
      <c r="H6" s="39"/>
      <c r="I6" s="81" t="n">
        <v>0</v>
      </c>
      <c r="J6" s="82" t="s">
        <v>527</v>
      </c>
      <c r="K6" s="39" t="n">
        <v>0</v>
      </c>
      <c r="L6" s="79"/>
      <c r="M6" s="79"/>
    </row>
    <row r="7" customFormat="false" ht="25.5" hidden="false" customHeight="true" outlineLevel="0" collapsed="false">
      <c r="A7" s="83" t="s">
        <v>533</v>
      </c>
      <c r="B7" s="43" t="str">
        <f aca="false">IFERROR(Inventaire!D13,"Processus 4")</f>
        <v/>
      </c>
      <c r="C7" s="84" t="s">
        <v>524</v>
      </c>
      <c r="D7" s="85" t="s">
        <v>534</v>
      </c>
      <c r="E7" s="87" t="s">
        <v>532</v>
      </c>
      <c r="F7" s="48"/>
      <c r="G7" s="47"/>
      <c r="H7" s="47"/>
      <c r="I7" s="86" t="n">
        <v>0</v>
      </c>
      <c r="J7" s="82" t="s">
        <v>527</v>
      </c>
      <c r="K7" s="47" t="n">
        <v>0</v>
      </c>
      <c r="L7" s="84"/>
      <c r="M7" s="84"/>
    </row>
    <row r="8" customFormat="false" ht="25.5" hidden="false" customHeight="true" outlineLevel="0" collapsed="false">
      <c r="A8" s="78" t="s">
        <v>535</v>
      </c>
      <c r="B8" s="34" t="str">
        <f aca="false">IFERROR(Inventaire!D14,"Processus 5")</f>
        <v/>
      </c>
      <c r="C8" s="79" t="s">
        <v>524</v>
      </c>
      <c r="D8" s="80" t="s">
        <v>536</v>
      </c>
      <c r="E8" s="38" t="s">
        <v>526</v>
      </c>
      <c r="F8" s="40"/>
      <c r="G8" s="39"/>
      <c r="H8" s="39"/>
      <c r="I8" s="81" t="n">
        <v>0</v>
      </c>
      <c r="J8" s="82" t="s">
        <v>527</v>
      </c>
      <c r="K8" s="39" t="n">
        <v>0</v>
      </c>
      <c r="L8" s="79"/>
      <c r="M8" s="79"/>
    </row>
    <row r="9" customFormat="false" ht="25.5" hidden="false" customHeight="true" outlineLevel="0" collapsed="false">
      <c r="A9" s="83" t="s">
        <v>537</v>
      </c>
      <c r="B9" s="43" t="str">
        <f aca="false">IFERROR(Inventaire!D15,"Processus 6")</f>
        <v/>
      </c>
      <c r="C9" s="84" t="s">
        <v>524</v>
      </c>
      <c r="D9" s="85" t="s">
        <v>283</v>
      </c>
      <c r="E9" s="88" t="s">
        <v>538</v>
      </c>
      <c r="F9" s="48"/>
      <c r="G9" s="47"/>
      <c r="H9" s="47"/>
      <c r="I9" s="86" t="n">
        <v>0</v>
      </c>
      <c r="J9" s="82" t="s">
        <v>527</v>
      </c>
      <c r="K9" s="47" t="n">
        <v>0</v>
      </c>
      <c r="L9" s="84"/>
      <c r="M9" s="84"/>
    </row>
    <row r="10" customFormat="false" ht="25.5" hidden="false" customHeight="true" outlineLevel="0" collapsed="false">
      <c r="A10" s="78" t="s">
        <v>539</v>
      </c>
      <c r="B10" s="34" t="str">
        <f aca="false">IFERROR(Inventaire!D16,"Processus 7")</f>
        <v/>
      </c>
      <c r="C10" s="79" t="s">
        <v>524</v>
      </c>
      <c r="D10" s="80" t="s">
        <v>525</v>
      </c>
      <c r="E10" s="38" t="s">
        <v>526</v>
      </c>
      <c r="F10" s="40"/>
      <c r="G10" s="39"/>
      <c r="H10" s="39"/>
      <c r="I10" s="81" t="n">
        <v>0</v>
      </c>
      <c r="J10" s="82" t="s">
        <v>527</v>
      </c>
      <c r="K10" s="39" t="n">
        <v>0</v>
      </c>
      <c r="L10" s="79"/>
      <c r="M10" s="79"/>
    </row>
    <row r="11" customFormat="false" ht="25.5" hidden="false" customHeight="true" outlineLevel="0" collapsed="false">
      <c r="A11" s="83" t="s">
        <v>540</v>
      </c>
      <c r="B11" s="43" t="str">
        <f aca="false">IFERROR(Inventaire!D17,"Processus 8")</f>
        <v/>
      </c>
      <c r="C11" s="84" t="s">
        <v>524</v>
      </c>
      <c r="D11" s="85" t="s">
        <v>529</v>
      </c>
      <c r="E11" s="87" t="s">
        <v>532</v>
      </c>
      <c r="F11" s="48"/>
      <c r="G11" s="47"/>
      <c r="H11" s="47"/>
      <c r="I11" s="86" t="n">
        <v>0</v>
      </c>
      <c r="J11" s="82" t="s">
        <v>527</v>
      </c>
      <c r="K11" s="47" t="n">
        <v>0</v>
      </c>
      <c r="L11" s="84"/>
      <c r="M11" s="84"/>
    </row>
    <row r="12" customFormat="false" ht="25.5" hidden="false" customHeight="true" outlineLevel="0" collapsed="false">
      <c r="A12" s="78" t="s">
        <v>541</v>
      </c>
      <c r="B12" s="34" t="str">
        <f aca="false">IFERROR(Inventaire!D18,"Processus 9")</f>
        <v/>
      </c>
      <c r="C12" s="79" t="s">
        <v>524</v>
      </c>
      <c r="D12" s="80" t="s">
        <v>531</v>
      </c>
      <c r="E12" s="38" t="s">
        <v>526</v>
      </c>
      <c r="F12" s="40"/>
      <c r="G12" s="39"/>
      <c r="H12" s="39"/>
      <c r="I12" s="81" t="n">
        <v>0</v>
      </c>
      <c r="J12" s="82" t="s">
        <v>527</v>
      </c>
      <c r="K12" s="39" t="n">
        <v>0</v>
      </c>
      <c r="L12" s="79"/>
      <c r="M12" s="79"/>
    </row>
    <row r="13" customFormat="false" ht="25.5" hidden="false" customHeight="true" outlineLevel="0" collapsed="false">
      <c r="A13" s="83" t="s">
        <v>542</v>
      </c>
      <c r="B13" s="43" t="str">
        <f aca="false">IFERROR(Inventaire!D19,"Processus 10")</f>
        <v/>
      </c>
      <c r="C13" s="84" t="s">
        <v>524</v>
      </c>
      <c r="D13" s="85" t="s">
        <v>534</v>
      </c>
      <c r="E13" s="88" t="s">
        <v>538</v>
      </c>
      <c r="F13" s="48"/>
      <c r="G13" s="47"/>
      <c r="H13" s="47"/>
      <c r="I13" s="86" t="n">
        <v>0</v>
      </c>
      <c r="J13" s="82" t="s">
        <v>527</v>
      </c>
      <c r="K13" s="47" t="n">
        <v>0</v>
      </c>
      <c r="L13" s="84"/>
      <c r="M13" s="84"/>
    </row>
    <row r="14" customFormat="false" ht="25.5" hidden="false" customHeight="true" outlineLevel="0" collapsed="false">
      <c r="A14" s="78" t="s">
        <v>543</v>
      </c>
      <c r="B14" s="34" t="str">
        <f aca="false">IFERROR(Inventaire!D20,"Processus 11")</f>
        <v/>
      </c>
      <c r="C14" s="79" t="s">
        <v>524</v>
      </c>
      <c r="D14" s="80" t="s">
        <v>536</v>
      </c>
      <c r="E14" s="87" t="s">
        <v>532</v>
      </c>
      <c r="F14" s="40"/>
      <c r="G14" s="39"/>
      <c r="H14" s="39"/>
      <c r="I14" s="81" t="n">
        <v>0</v>
      </c>
      <c r="J14" s="82" t="s">
        <v>527</v>
      </c>
      <c r="K14" s="39" t="n">
        <v>0</v>
      </c>
      <c r="L14" s="79"/>
      <c r="M14" s="79"/>
    </row>
    <row r="15" customFormat="false" ht="25.5" hidden="false" customHeight="true" outlineLevel="0" collapsed="false">
      <c r="A15" s="83" t="s">
        <v>544</v>
      </c>
      <c r="B15" s="43" t="str">
        <f aca="false">IFERROR(Inventaire!D21,"Processus 12")</f>
        <v/>
      </c>
      <c r="C15" s="84" t="s">
        <v>524</v>
      </c>
      <c r="D15" s="85" t="s">
        <v>128</v>
      </c>
      <c r="E15" s="87" t="s">
        <v>532</v>
      </c>
      <c r="F15" s="48"/>
      <c r="G15" s="47"/>
      <c r="H15" s="47"/>
      <c r="I15" s="86" t="n">
        <v>0</v>
      </c>
      <c r="J15" s="82" t="s">
        <v>527</v>
      </c>
      <c r="K15" s="47" t="n">
        <v>0</v>
      </c>
      <c r="L15" s="84"/>
      <c r="M15" s="84"/>
    </row>
  </sheetData>
  <mergeCells count="1">
    <mergeCell ref="A1:M1"/>
  </mergeCells>
  <conditionalFormatting sqref="A4:M4">
    <cfRule type="expression" priority="2" aboveAverage="0" equalAverage="0" bottom="0" percent="0" rank="0" text="" dxfId="5">
      <formula>$J4="Bloque"</formula>
    </cfRule>
    <cfRule type="expression" priority="3" aboveAverage="0" equalAverage="0" bottom="0" percent="0" rank="0" text="" dxfId="11">
      <formula>$J4="Termine"</formula>
    </cfRule>
  </conditionalFormatting>
  <conditionalFormatting sqref="A5:M5">
    <cfRule type="expression" priority="4" aboveAverage="0" equalAverage="0" bottom="0" percent="0" rank="0" text="" dxfId="5">
      <formula>$J5="Bloque"</formula>
    </cfRule>
    <cfRule type="expression" priority="5" aboveAverage="0" equalAverage="0" bottom="0" percent="0" rank="0" text="" dxfId="11">
      <formula>$J5="Termine"</formula>
    </cfRule>
  </conditionalFormatting>
  <conditionalFormatting sqref="A6:M6">
    <cfRule type="expression" priority="6" aboveAverage="0" equalAverage="0" bottom="0" percent="0" rank="0" text="" dxfId="5">
      <formula>$J6="Bloque"</formula>
    </cfRule>
    <cfRule type="expression" priority="7" aboveAverage="0" equalAverage="0" bottom="0" percent="0" rank="0" text="" dxfId="11">
      <formula>$J6="Termine"</formula>
    </cfRule>
  </conditionalFormatting>
  <conditionalFormatting sqref="A7:M7">
    <cfRule type="expression" priority="8" aboveAverage="0" equalAverage="0" bottom="0" percent="0" rank="0" text="" dxfId="5">
      <formula>$J7="Bloque"</formula>
    </cfRule>
    <cfRule type="expression" priority="9" aboveAverage="0" equalAverage="0" bottom="0" percent="0" rank="0" text="" dxfId="11">
      <formula>$J7="Termine"</formula>
    </cfRule>
  </conditionalFormatting>
  <conditionalFormatting sqref="A8:M8">
    <cfRule type="expression" priority="10" aboveAverage="0" equalAverage="0" bottom="0" percent="0" rank="0" text="" dxfId="5">
      <formula>$J8="Bloque"</formula>
    </cfRule>
    <cfRule type="expression" priority="11" aboveAverage="0" equalAverage="0" bottom="0" percent="0" rank="0" text="" dxfId="11">
      <formula>$J8="Termine"</formula>
    </cfRule>
  </conditionalFormatting>
  <conditionalFormatting sqref="A9:M9">
    <cfRule type="expression" priority="12" aboveAverage="0" equalAverage="0" bottom="0" percent="0" rank="0" text="" dxfId="5">
      <formula>$J9="Bloque"</formula>
    </cfRule>
    <cfRule type="expression" priority="13" aboveAverage="0" equalAverage="0" bottom="0" percent="0" rank="0" text="" dxfId="11">
      <formula>$J9="Termine"</formula>
    </cfRule>
  </conditionalFormatting>
  <conditionalFormatting sqref="A10:M10">
    <cfRule type="expression" priority="14" aboveAverage="0" equalAverage="0" bottom="0" percent="0" rank="0" text="" dxfId="5">
      <formula>$J10="Bloque"</formula>
    </cfRule>
    <cfRule type="expression" priority="15" aboveAverage="0" equalAverage="0" bottom="0" percent="0" rank="0" text="" dxfId="11">
      <formula>$J10="Termine"</formula>
    </cfRule>
  </conditionalFormatting>
  <conditionalFormatting sqref="A11:M11">
    <cfRule type="expression" priority="16" aboveAverage="0" equalAverage="0" bottom="0" percent="0" rank="0" text="" dxfId="5">
      <formula>$J11="Bloque"</formula>
    </cfRule>
    <cfRule type="expression" priority="17" aboveAverage="0" equalAverage="0" bottom="0" percent="0" rank="0" text="" dxfId="11">
      <formula>$J11="Termine"</formula>
    </cfRule>
  </conditionalFormatting>
  <conditionalFormatting sqref="A12:M12">
    <cfRule type="expression" priority="18" aboveAverage="0" equalAverage="0" bottom="0" percent="0" rank="0" text="" dxfId="5">
      <formula>$J12="Bloque"</formula>
    </cfRule>
    <cfRule type="expression" priority="19" aboveAverage="0" equalAverage="0" bottom="0" percent="0" rank="0" text="" dxfId="11">
      <formula>$J12="Termine"</formula>
    </cfRule>
  </conditionalFormatting>
  <conditionalFormatting sqref="A13:M13">
    <cfRule type="expression" priority="20" aboveAverage="0" equalAverage="0" bottom="0" percent="0" rank="0" text="" dxfId="5">
      <formula>$J13="Bloque"</formula>
    </cfRule>
    <cfRule type="expression" priority="21" aboveAverage="0" equalAverage="0" bottom="0" percent="0" rank="0" text="" dxfId="11">
      <formula>$J13="Termine"</formula>
    </cfRule>
  </conditionalFormatting>
  <conditionalFormatting sqref="A14:M14">
    <cfRule type="expression" priority="22" aboveAverage="0" equalAverage="0" bottom="0" percent="0" rank="0" text="" dxfId="5">
      <formula>$J14="Bloque"</formula>
    </cfRule>
    <cfRule type="expression" priority="23" aboveAverage="0" equalAverage="0" bottom="0" percent="0" rank="0" text="" dxfId="11">
      <formula>$J14="Termine"</formula>
    </cfRule>
  </conditionalFormatting>
  <conditionalFormatting sqref="A15:M15">
    <cfRule type="expression" priority="24" aboveAverage="0" equalAverage="0" bottom="0" percent="0" rank="0" text="" dxfId="5">
      <formula>$J15="Bloque"</formula>
    </cfRule>
    <cfRule type="expression" priority="25" aboveAverage="0" equalAverage="0" bottom="0" percent="0" rank="0" text="" dxfId="11">
      <formula>$J15="Termine"</formula>
    </cfRule>
  </conditionalFormatting>
  <conditionalFormatting sqref="I4:I15">
    <cfRule type="dataBar" priority="26">
      <dataBar showValue="1" minLength="10" maxLength="90">
        <cfvo type="num" val="0"/>
        <cfvo type="num" val="1"/>
        <color rgb="FF00AEEF"/>
      </dataBar>
      <extLst>
        <ext xmlns:x14="http://schemas.microsoft.com/office/spreadsheetml/2009/9/main" uri="{B025F937-C7B1-47D3-B67F-A62EFF666E3E}">
          <x14:id>{C75034D5-F643-408D-9DE6-F9A0D6D98325}</x14:id>
        </ext>
      </extLst>
    </cfRule>
  </conditionalFormatting>
  <dataValidations count="1">
    <dataValidation allowBlank="false" errorStyle="stop" operator="between" showDropDown="false" showErrorMessage="false" showInputMessage="false" sqref="J4:J15" type="list">
      <formula1>"Termine,En cours,Planifie,Bloque"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75034D5-F643-408D-9DE6-F9A0D6D98325}">
            <x14:dataBar minLength="10" maxLength="90" axisPosition="none" gradient="true">
              <x14:cfvo type="num">
                <xm:f>0</xm:f>
              </x14:cfvo>
              <x14:cfvo type="num">
                <xm:f>1</xm:f>
              </x14:cfvo>
              <x14:negativeFillColor rgb="FF00AEEF"/>
              <x14:axisColor rgb="FF000000"/>
            </x14:dataBar>
          </x14:cfRule>
          <xm:sqref>I4:I15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1F3C"/>
    <pageSetUpPr fitToPage="false"/>
  </sheetPr>
  <dimension ref="A1:R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15"/>
    <col collapsed="false" customWidth="true" hidden="false" outlineLevel="0" max="3" min="3" style="1" width="2"/>
    <col collapsed="false" customWidth="true" hidden="false" outlineLevel="0" max="5" min="4" style="1" width="14"/>
    <col collapsed="false" customWidth="true" hidden="false" outlineLevel="0" max="16" min="6" style="1" width="2"/>
  </cols>
  <sheetData>
    <row r="1" customFormat="false" ht="51.75" hidden="false" customHeight="true" outlineLevel="0" collapsed="false">
      <c r="A1" s="89" t="s">
        <v>545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customFormat="false" ht="25.5" hidden="false" customHeight="true" outlineLevel="0" collapsed="false">
      <c r="A2" s="90" t="str">
        <f aca="false">CONCATENATE("Secteur actif :   ",Accueil!E6,"   —  Toutes les metriques se mettent a jour automatiquement depuis l Inventaire")</f>
        <v>Secteur actif :   Banque   —  Toutes les metriques se mettent a jour automatiquement depuis l Inventaire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customFormat="false" ht="12" hidden="false" customHeight="true" outlineLevel="0" collapsed="false"/>
    <row r="4" customFormat="false" ht="19.5" hidden="false" customHeight="true" outlineLevel="0" collapsed="false">
      <c r="A4" s="91" t="s">
        <v>546</v>
      </c>
      <c r="B4" s="91"/>
      <c r="C4" s="91"/>
      <c r="D4" s="91"/>
      <c r="E4" s="92" t="s">
        <v>547</v>
      </c>
      <c r="F4" s="92"/>
      <c r="G4" s="92"/>
      <c r="H4" s="92"/>
      <c r="I4" s="93" t="s">
        <v>548</v>
      </c>
      <c r="J4" s="93"/>
      <c r="K4" s="93"/>
      <c r="L4" s="93"/>
      <c r="M4" s="94" t="s">
        <v>549</v>
      </c>
      <c r="N4" s="94"/>
      <c r="O4" s="94"/>
      <c r="P4" s="94"/>
    </row>
    <row r="5" customFormat="false" ht="19.5" hidden="false" customHeight="true" outlineLevel="0" collapsed="false">
      <c r="A5" s="91"/>
      <c r="B5" s="91"/>
      <c r="C5" s="91"/>
      <c r="D5" s="91"/>
      <c r="E5" s="92"/>
      <c r="F5" s="92"/>
      <c r="G5" s="92"/>
      <c r="H5" s="92"/>
      <c r="I5" s="93"/>
      <c r="J5" s="93"/>
      <c r="K5" s="93"/>
      <c r="L5" s="93"/>
      <c r="M5" s="94"/>
      <c r="N5" s="94"/>
      <c r="O5" s="94"/>
      <c r="P5" s="94"/>
    </row>
    <row r="6" customFormat="false" ht="19.5" hidden="false" customHeight="true" outlineLevel="0" collapsed="false">
      <c r="A6" s="95" t="n">
        <f aca="false">Inventaire!B2</f>
        <v>0</v>
      </c>
      <c r="B6" s="95"/>
      <c r="C6" s="95"/>
      <c r="D6" s="95"/>
      <c r="E6" s="96" t="n">
        <f aca="false">Inventaire!B3</f>
        <v>0</v>
      </c>
      <c r="F6" s="96"/>
      <c r="G6" s="96"/>
      <c r="H6" s="96"/>
      <c r="I6" s="97" t="n">
        <f aca="false">Inventaire!B4</f>
        <v>0</v>
      </c>
      <c r="J6" s="97"/>
      <c r="K6" s="97"/>
      <c r="L6" s="97"/>
      <c r="M6" s="98" t="n">
        <f aca="false">Inventaire!B5</f>
        <v>0</v>
      </c>
      <c r="N6" s="98"/>
      <c r="O6" s="98"/>
      <c r="P6" s="98"/>
    </row>
    <row r="7" customFormat="false" ht="19.5" hidden="false" customHeight="true" outlineLevel="0" collapsed="false">
      <c r="A7" s="95"/>
      <c r="B7" s="95"/>
      <c r="C7" s="95"/>
      <c r="D7" s="95"/>
      <c r="E7" s="96"/>
      <c r="F7" s="96"/>
      <c r="G7" s="96"/>
      <c r="H7" s="96"/>
      <c r="I7" s="97"/>
      <c r="J7" s="97"/>
      <c r="K7" s="97"/>
      <c r="L7" s="97"/>
      <c r="M7" s="98"/>
      <c r="N7" s="98"/>
      <c r="O7" s="98"/>
      <c r="P7" s="98"/>
    </row>
    <row r="8" customFormat="false" ht="19.5" hidden="false" customHeight="true" outlineLevel="0" collapsed="false">
      <c r="A8" s="95"/>
      <c r="B8" s="95"/>
      <c r="C8" s="95"/>
      <c r="D8" s="95"/>
      <c r="E8" s="96"/>
      <c r="F8" s="96"/>
      <c r="G8" s="96"/>
      <c r="H8" s="96"/>
      <c r="I8" s="97"/>
      <c r="J8" s="97"/>
      <c r="K8" s="97"/>
      <c r="L8" s="97"/>
      <c r="M8" s="98"/>
      <c r="N8" s="98"/>
      <c r="O8" s="98"/>
      <c r="P8" s="98"/>
    </row>
    <row r="9" customFormat="false" ht="12" hidden="false" customHeight="true" outlineLevel="0" collapsed="false"/>
    <row r="10" customFormat="false" ht="25.5" hidden="false" customHeight="true" outlineLevel="0" collapsed="false">
      <c r="A10" s="5" t="s">
        <v>550</v>
      </c>
      <c r="B10" s="5"/>
      <c r="C10" s="5"/>
      <c r="D10" s="5"/>
      <c r="E10" s="5"/>
      <c r="F10" s="5"/>
    </row>
    <row r="11" customFormat="false" ht="21.75" hidden="false" customHeight="true" outlineLevel="0" collapsed="false">
      <c r="A11" s="29" t="s">
        <v>519</v>
      </c>
      <c r="B11" s="29" t="s">
        <v>551</v>
      </c>
      <c r="D11" s="29" t="s">
        <v>42</v>
      </c>
      <c r="E11" s="29" t="s">
        <v>551</v>
      </c>
    </row>
    <row r="12" customFormat="false" ht="19.5" hidden="false" customHeight="true" outlineLevel="0" collapsed="false">
      <c r="A12" s="99" t="s">
        <v>552</v>
      </c>
      <c r="B12" s="100" t="n">
        <f aca="false">COUNTIF(Inventaire!K10:K21,A12)</f>
        <v>0</v>
      </c>
      <c r="D12" s="38" t="s">
        <v>53</v>
      </c>
      <c r="E12" s="101" t="n">
        <f aca="false">COUNTIF(Inventaire!G10:G21,D12)</f>
        <v>0</v>
      </c>
    </row>
    <row r="13" customFormat="false" ht="19.5" hidden="false" customHeight="true" outlineLevel="0" collapsed="false">
      <c r="A13" s="88" t="s">
        <v>553</v>
      </c>
      <c r="B13" s="102" t="n">
        <f aca="false">COUNTIF(Inventaire!K10:K21,A13)</f>
        <v>0</v>
      </c>
      <c r="D13" s="87" t="s">
        <v>54</v>
      </c>
      <c r="E13" s="103" t="n">
        <f aca="false">COUNTIF(Inventaire!G10:G21,D13)</f>
        <v>0</v>
      </c>
    </row>
    <row r="14" customFormat="false" ht="19.5" hidden="false" customHeight="true" outlineLevel="0" collapsed="false">
      <c r="A14" s="38" t="s">
        <v>410</v>
      </c>
      <c r="B14" s="101" t="n">
        <f aca="false">COUNTIF(Inventaire!K10:K21,A14)</f>
        <v>12</v>
      </c>
      <c r="D14" s="88" t="s">
        <v>95</v>
      </c>
      <c r="E14" s="102" t="n">
        <f aca="false">COUNTIF(Inventaire!G10:G21,D14)</f>
        <v>0</v>
      </c>
    </row>
    <row r="15" customFormat="false" ht="19.5" hidden="false" customHeight="true" outlineLevel="0" collapsed="false">
      <c r="A15" s="104" t="s">
        <v>554</v>
      </c>
      <c r="B15" s="105" t="n">
        <f aca="false">COUNTIF(Inventaire!K10:K21,A15)</f>
        <v>0</v>
      </c>
      <c r="D15" s="99" t="s">
        <v>555</v>
      </c>
      <c r="E15" s="100" t="n">
        <f aca="false">COUNTIF(Inventaire!G10:G21,D15)</f>
        <v>0</v>
      </c>
    </row>
    <row r="31" customFormat="false" ht="9.75" hidden="false" customHeight="true" outlineLevel="0" collapsed="false"/>
    <row r="32" customFormat="false" ht="25.5" hidden="false" customHeight="true" outlineLevel="0" collapsed="false">
      <c r="A32" s="5" t="s">
        <v>556</v>
      </c>
      <c r="B32" s="5"/>
      <c r="C32" s="5"/>
      <c r="D32" s="5"/>
      <c r="E32" s="5"/>
      <c r="F32" s="5"/>
    </row>
    <row r="33" customFormat="false" ht="21.75" hidden="false" customHeight="true" outlineLevel="0" collapsed="false">
      <c r="A33" s="29" t="s">
        <v>501</v>
      </c>
      <c r="B33" s="29" t="s">
        <v>557</v>
      </c>
    </row>
    <row r="34" customFormat="false" ht="16.5" hidden="false" customHeight="true" outlineLevel="0" collapsed="false">
      <c r="A34" s="35" t="str">
        <f aca="false">'Analyse et Maturite'!B5</f>
        <v/>
      </c>
      <c r="B34" s="106" t="n">
        <f aca="false">'Analyse et Maturite'!I5</f>
        <v>1.8</v>
      </c>
    </row>
    <row r="35" customFormat="false" ht="16.5" hidden="false" customHeight="true" outlineLevel="0" collapsed="false">
      <c r="A35" s="44" t="str">
        <f aca="false">'Analyse et Maturite'!B6</f>
        <v/>
      </c>
      <c r="B35" s="107" t="n">
        <f aca="false">'Analyse et Maturite'!I6</f>
        <v>2.8</v>
      </c>
    </row>
    <row r="36" customFormat="false" ht="16.5" hidden="false" customHeight="true" outlineLevel="0" collapsed="false">
      <c r="A36" s="35" t="str">
        <f aca="false">'Analyse et Maturite'!B7</f>
        <v/>
      </c>
      <c r="B36" s="106" t="n">
        <f aca="false">'Analyse et Maturite'!I7</f>
        <v>2.4</v>
      </c>
    </row>
    <row r="37" customFormat="false" ht="16.5" hidden="false" customHeight="true" outlineLevel="0" collapsed="false">
      <c r="A37" s="44" t="str">
        <f aca="false">'Analyse et Maturite'!B8</f>
        <v/>
      </c>
      <c r="B37" s="107" t="n">
        <f aca="false">'Analyse et Maturite'!I8</f>
        <v>3.6</v>
      </c>
    </row>
    <row r="38" customFormat="false" ht="16.5" hidden="false" customHeight="true" outlineLevel="0" collapsed="false">
      <c r="A38" s="35" t="str">
        <f aca="false">'Analyse et Maturite'!B9</f>
        <v/>
      </c>
      <c r="B38" s="106" t="n">
        <f aca="false">'Analyse et Maturite'!I9</f>
        <v>2.2</v>
      </c>
    </row>
    <row r="39" customFormat="false" ht="16.5" hidden="false" customHeight="true" outlineLevel="0" collapsed="false">
      <c r="A39" s="44" t="str">
        <f aca="false">'Analyse et Maturite'!B10</f>
        <v/>
      </c>
      <c r="B39" s="107" t="n">
        <f aca="false">'Analyse et Maturite'!I10</f>
        <v>3</v>
      </c>
    </row>
    <row r="40" customFormat="false" ht="16.5" hidden="false" customHeight="true" outlineLevel="0" collapsed="false">
      <c r="A40" s="35" t="str">
        <f aca="false">'Analyse et Maturite'!B11</f>
        <v/>
      </c>
      <c r="B40" s="106" t="n">
        <f aca="false">'Analyse et Maturite'!I11</f>
        <v>1.6</v>
      </c>
    </row>
    <row r="41" customFormat="false" ht="16.5" hidden="false" customHeight="true" outlineLevel="0" collapsed="false">
      <c r="A41" s="44" t="str">
        <f aca="false">'Analyse et Maturite'!B12</f>
        <v/>
      </c>
      <c r="B41" s="107" t="n">
        <f aca="false">'Analyse et Maturite'!I12</f>
        <v>2.6</v>
      </c>
    </row>
    <row r="42" customFormat="false" ht="16.5" hidden="false" customHeight="true" outlineLevel="0" collapsed="false">
      <c r="A42" s="35" t="str">
        <f aca="false">'Analyse et Maturite'!B13</f>
        <v/>
      </c>
      <c r="B42" s="106" t="n">
        <f aca="false">'Analyse et Maturite'!I13</f>
        <v>3.6</v>
      </c>
    </row>
    <row r="43" customFormat="false" ht="16.5" hidden="false" customHeight="true" outlineLevel="0" collapsed="false">
      <c r="A43" s="44" t="str">
        <f aca="false">'Analyse et Maturite'!B14</f>
        <v/>
      </c>
      <c r="B43" s="107" t="n">
        <f aca="false">'Analyse et Maturite'!I14</f>
        <v>2.6</v>
      </c>
    </row>
    <row r="44" customFormat="false" ht="16.5" hidden="false" customHeight="true" outlineLevel="0" collapsed="false">
      <c r="A44" s="35" t="str">
        <f aca="false">'Analyse et Maturite'!B15</f>
        <v/>
      </c>
      <c r="B44" s="106" t="n">
        <f aca="false">'Analyse et Maturite'!I15</f>
        <v>2.2</v>
      </c>
    </row>
    <row r="45" customFormat="false" ht="16.5" hidden="false" customHeight="true" outlineLevel="0" collapsed="false">
      <c r="A45" s="44" t="str">
        <f aca="false">'Analyse et Maturite'!B16</f>
        <v/>
      </c>
      <c r="B45" s="107" t="n">
        <f aca="false">'Analyse et Maturite'!I16</f>
        <v>1.4</v>
      </c>
    </row>
  </sheetData>
  <mergeCells count="12">
    <mergeCell ref="A1:R1"/>
    <mergeCell ref="A2:R2"/>
    <mergeCell ref="A4:D5"/>
    <mergeCell ref="E4:H5"/>
    <mergeCell ref="I4:L5"/>
    <mergeCell ref="M4:P5"/>
    <mergeCell ref="A6:D8"/>
    <mergeCell ref="E6:H8"/>
    <mergeCell ref="I6:L8"/>
    <mergeCell ref="M6:P8"/>
    <mergeCell ref="A10:F10"/>
    <mergeCell ref="A32:F32"/>
  </mergeCells>
  <conditionalFormatting sqref="B34:B45">
    <cfRule type="colorScale" priority="2">
      <colorScale>
        <cfvo type="num" val="1"/>
        <cfvo type="num" val="3"/>
        <cfvo type="num" val="5"/>
        <color rgb="FFF8696B"/>
        <color rgb="FFFFEB84"/>
        <color rgb="FF63BE7B"/>
      </colorScale>
    </cfRule>
    <cfRule type="dataBar" priority="3">
      <dataBar showValue="1" minLength="10" maxLength="90">
        <cfvo type="num" val="0"/>
        <cfvo type="num" val="5"/>
        <color rgb="FF00AEEF"/>
      </dataBar>
      <extLst>
        <ext xmlns:x14="http://schemas.microsoft.com/office/spreadsheetml/2009/9/main" uri="{B025F937-C7B1-47D3-B67F-A62EFF666E3E}">
          <x14:id>{3B33545B-3D34-477E-9DD6-593E28E46C57}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B33545B-3D34-477E-9DD6-593E28E46C57}">
            <x14:dataBar minLength="10" maxLength="90" axisPosition="none" gradient="true">
              <x14:cfvo type="num">
                <xm:f>0</xm:f>
              </x14:cfvo>
              <x14:cfvo type="num">
                <xm:f>5</xm:f>
              </x14:cfvo>
              <x14:negativeFillColor rgb="FF00AEEF"/>
              <x14:axisColor rgb="FF000000"/>
            </x14:dataBar>
          </x14:cfRule>
          <xm:sqref>B34:B45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AEEF"/>
    <pageSetUpPr fitToPage="false"/>
  </sheetPr>
  <dimension ref="A1:M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14"/>
    <col collapsed="false" customWidth="true" hidden="false" outlineLevel="0" max="11" min="3" style="1" width="12"/>
    <col collapsed="false" customWidth="true" hidden="false" outlineLevel="0" max="13" min="12" style="1" width="10"/>
  </cols>
  <sheetData>
    <row r="1" customFormat="false" ht="49.5" hidden="false" customHeight="true" outlineLevel="0" collapsed="false">
      <c r="A1" s="108" t="s">
        <v>558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customFormat="false" ht="25.5" hidden="false" customHeight="true" outlineLevel="0" collapsed="false">
      <c r="A2" s="109" t="s">
        <v>559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customFormat="false" ht="15.75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25.5" hidden="false" customHeight="true" outlineLevel="0" collapsed="false">
      <c r="A4" s="5" t="s">
        <v>560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customFormat="false" ht="25.5" hidden="false" customHeight="true" outlineLevel="0" collapsed="false">
      <c r="A5" s="19" t="s">
        <v>561</v>
      </c>
      <c r="B5" s="19"/>
      <c r="C5" s="19"/>
      <c r="D5" s="20" t="s">
        <v>562</v>
      </c>
      <c r="E5" s="20"/>
      <c r="F5" s="20"/>
      <c r="G5" s="20"/>
      <c r="H5" s="20"/>
      <c r="I5" s="20"/>
      <c r="J5" s="20"/>
      <c r="K5" s="20"/>
      <c r="L5" s="20"/>
      <c r="M5" s="20"/>
    </row>
    <row r="6" customFormat="false" ht="25.5" hidden="false" customHeight="true" outlineLevel="0" collapsed="false">
      <c r="A6" s="19" t="s">
        <v>563</v>
      </c>
      <c r="B6" s="19"/>
      <c r="C6" s="19"/>
      <c r="D6" s="20" t="s">
        <v>564</v>
      </c>
      <c r="E6" s="20"/>
      <c r="F6" s="20"/>
      <c r="G6" s="20"/>
      <c r="H6" s="20"/>
      <c r="I6" s="20"/>
      <c r="J6" s="20"/>
      <c r="K6" s="20"/>
      <c r="L6" s="20"/>
      <c r="M6" s="20"/>
    </row>
    <row r="7" customFormat="false" ht="25.5" hidden="false" customHeight="true" outlineLevel="0" collapsed="false">
      <c r="A7" s="19" t="s">
        <v>565</v>
      </c>
      <c r="B7" s="19"/>
      <c r="C7" s="19"/>
      <c r="D7" s="20" t="s">
        <v>566</v>
      </c>
      <c r="E7" s="20"/>
      <c r="F7" s="20"/>
      <c r="G7" s="20"/>
      <c r="H7" s="20"/>
      <c r="I7" s="20"/>
      <c r="J7" s="20"/>
      <c r="K7" s="20"/>
      <c r="L7" s="20"/>
      <c r="M7" s="20"/>
    </row>
    <row r="8" customFormat="false" ht="25.5" hidden="false" customHeight="true" outlineLevel="0" collapsed="false">
      <c r="A8" s="19" t="s">
        <v>567</v>
      </c>
      <c r="B8" s="19"/>
      <c r="C8" s="19"/>
      <c r="D8" s="20" t="s">
        <v>568</v>
      </c>
      <c r="E8" s="20"/>
      <c r="F8" s="20"/>
      <c r="G8" s="20"/>
      <c r="H8" s="20"/>
      <c r="I8" s="20"/>
      <c r="J8" s="20"/>
      <c r="K8" s="20"/>
      <c r="L8" s="20"/>
      <c r="M8" s="20"/>
    </row>
    <row r="9" customFormat="false" ht="25.5" hidden="false" customHeight="true" outlineLevel="0" collapsed="false">
      <c r="A9" s="19" t="s">
        <v>569</v>
      </c>
      <c r="B9" s="19"/>
      <c r="C9" s="19"/>
      <c r="D9" s="20" t="s">
        <v>570</v>
      </c>
      <c r="E9" s="20"/>
      <c r="F9" s="20"/>
      <c r="G9" s="20"/>
      <c r="H9" s="20"/>
      <c r="I9" s="20"/>
      <c r="J9" s="20"/>
      <c r="K9" s="20"/>
      <c r="L9" s="20"/>
      <c r="M9" s="20"/>
    </row>
    <row r="10" customFormat="false" ht="25.5" hidden="false" customHeight="true" outlineLevel="0" collapsed="false">
      <c r="A10" s="19" t="s">
        <v>571</v>
      </c>
      <c r="B10" s="19"/>
      <c r="C10" s="19"/>
      <c r="D10" s="20" t="s">
        <v>572</v>
      </c>
      <c r="E10" s="20"/>
      <c r="F10" s="20"/>
      <c r="G10" s="20"/>
      <c r="H10" s="20"/>
      <c r="I10" s="20"/>
      <c r="J10" s="20"/>
      <c r="K10" s="20"/>
      <c r="L10" s="20"/>
      <c r="M10" s="20"/>
    </row>
    <row r="11" customFormat="false" ht="15.75" hidden="false" customHeight="tru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customFormat="false" ht="27.75" hidden="false" customHeight="true" outlineLevel="0" collapsed="false">
      <c r="A12" s="110" t="s">
        <v>573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</row>
    <row r="13" customFormat="false" ht="24" hidden="false" customHeight="true" outlineLevel="0" collapsed="false">
      <c r="A13" s="20" t="s">
        <v>574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customFormat="false" ht="24" hidden="false" customHeight="true" outlineLevel="0" collapsed="false">
      <c r="A14" s="20" t="s">
        <v>575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customFormat="false" ht="24" hidden="false" customHeight="true" outlineLevel="0" collapsed="false">
      <c r="A15" s="20" t="s">
        <v>576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customFormat="false" ht="24" hidden="false" customHeight="true" outlineLevel="0" collapsed="false">
      <c r="A16" s="20" t="s">
        <v>577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customFormat="false" ht="24" hidden="false" customHeight="true" outlineLevel="0" collapsed="false">
      <c r="A17" s="20" t="s">
        <v>578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customFormat="false" ht="15.75" hidden="false" customHeight="true" outlineLevel="0" collapsed="false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customFormat="false" ht="25.5" hidden="false" customHeight="true" outlineLevel="0" collapsed="false">
      <c r="A19" s="5" t="s">
        <v>579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customFormat="false" ht="27.75" hidden="false" customHeight="true" outlineLevel="0" collapsed="false">
      <c r="A20" s="4"/>
      <c r="B20" s="4"/>
      <c r="C20" s="111" t="s">
        <v>580</v>
      </c>
      <c r="D20" s="111"/>
      <c r="E20" s="111"/>
      <c r="F20" s="111"/>
      <c r="G20" s="111"/>
      <c r="H20" s="111"/>
      <c r="I20" s="111"/>
      <c r="J20" s="111"/>
      <c r="K20" s="111"/>
      <c r="L20" s="4"/>
      <c r="M20" s="4"/>
    </row>
    <row r="21" customFormat="false" ht="27.75" hidden="false" customHeight="true" outlineLevel="0" collapsed="false">
      <c r="A21" s="4"/>
      <c r="B21" s="4"/>
      <c r="C21" s="111"/>
      <c r="D21" s="111"/>
      <c r="E21" s="111"/>
      <c r="F21" s="111"/>
      <c r="G21" s="111"/>
      <c r="H21" s="111"/>
      <c r="I21" s="111"/>
      <c r="J21" s="111"/>
      <c r="K21" s="111"/>
      <c r="L21" s="4"/>
      <c r="M21" s="4"/>
    </row>
    <row r="22" customFormat="false" ht="27.75" hidden="false" customHeight="true" outlineLevel="0" collapsed="false">
      <c r="A22" s="4"/>
      <c r="B22" s="4"/>
      <c r="C22" s="111"/>
      <c r="D22" s="111"/>
      <c r="E22" s="111"/>
      <c r="F22" s="111"/>
      <c r="G22" s="111"/>
      <c r="H22" s="111"/>
      <c r="I22" s="111"/>
      <c r="J22" s="111"/>
      <c r="K22" s="111"/>
      <c r="L22" s="4"/>
      <c r="M22" s="4"/>
    </row>
    <row r="23" customFormat="false" ht="9.75" hidden="false" customHeight="tru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customFormat="false" ht="21.75" hidden="false" customHeight="true" outlineLevel="0" collapsed="false">
      <c r="A24" s="112" t="s">
        <v>581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</row>
    <row r="25" customFormat="false" ht="15.75" hidden="false" customHeight="tru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customFormat="false" ht="25.5" hidden="false" customHeight="true" outlineLevel="0" collapsed="false">
      <c r="A26" s="55" t="s">
        <v>582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</row>
    <row r="27" customFormat="false" ht="24" hidden="false" customHeight="true" outlineLevel="0" collapsed="false">
      <c r="A27" s="113" t="s">
        <v>4</v>
      </c>
      <c r="B27" s="113"/>
      <c r="C27" s="113"/>
      <c r="D27" s="20" t="s">
        <v>583</v>
      </c>
      <c r="E27" s="20"/>
      <c r="F27" s="20"/>
      <c r="G27" s="20"/>
      <c r="H27" s="20"/>
      <c r="I27" s="20"/>
      <c r="J27" s="20"/>
      <c r="K27" s="20"/>
      <c r="L27" s="20"/>
      <c r="M27" s="20"/>
    </row>
    <row r="28" customFormat="false" ht="24" hidden="false" customHeight="true" outlineLevel="0" collapsed="false">
      <c r="A28" s="114" t="s">
        <v>143</v>
      </c>
      <c r="B28" s="114"/>
      <c r="C28" s="114"/>
      <c r="D28" s="20" t="s">
        <v>584</v>
      </c>
      <c r="E28" s="20"/>
      <c r="F28" s="20"/>
      <c r="G28" s="20"/>
      <c r="H28" s="20"/>
      <c r="I28" s="20"/>
      <c r="J28" s="20"/>
      <c r="K28" s="20"/>
      <c r="L28" s="20"/>
      <c r="M28" s="20"/>
    </row>
    <row r="29" customFormat="false" ht="24" hidden="false" customHeight="true" outlineLevel="0" collapsed="false">
      <c r="A29" s="115" t="s">
        <v>208</v>
      </c>
      <c r="B29" s="115"/>
      <c r="C29" s="115"/>
      <c r="D29" s="20" t="s">
        <v>585</v>
      </c>
      <c r="E29" s="20"/>
      <c r="F29" s="20"/>
      <c r="G29" s="20"/>
      <c r="H29" s="20"/>
      <c r="I29" s="20"/>
      <c r="J29" s="20"/>
      <c r="K29" s="20"/>
      <c r="L29" s="20"/>
      <c r="M29" s="20"/>
    </row>
    <row r="30" customFormat="false" ht="24" hidden="false" customHeight="true" outlineLevel="0" collapsed="false">
      <c r="A30" s="116" t="s">
        <v>270</v>
      </c>
      <c r="B30" s="116"/>
      <c r="C30" s="116"/>
      <c r="D30" s="20" t="s">
        <v>586</v>
      </c>
      <c r="E30" s="20"/>
      <c r="F30" s="20"/>
      <c r="G30" s="20"/>
      <c r="H30" s="20"/>
      <c r="I30" s="20"/>
      <c r="J30" s="20"/>
      <c r="K30" s="20"/>
      <c r="L30" s="20"/>
      <c r="M30" s="20"/>
    </row>
    <row r="31" customFormat="false" ht="24" hidden="false" customHeight="true" outlineLevel="0" collapsed="false">
      <c r="A31" s="117" t="s">
        <v>335</v>
      </c>
      <c r="B31" s="117"/>
      <c r="C31" s="117"/>
      <c r="D31" s="20" t="s">
        <v>587</v>
      </c>
      <c r="E31" s="20"/>
      <c r="F31" s="20"/>
      <c r="G31" s="20"/>
      <c r="H31" s="20"/>
      <c r="I31" s="20"/>
      <c r="J31" s="20"/>
      <c r="K31" s="20"/>
      <c r="L31" s="20"/>
      <c r="M31" s="20"/>
    </row>
    <row r="32" customFormat="false" ht="15" hidden="false" customHeight="false" outlineLevel="0" collapsed="false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customFormat="false" ht="9.75" hidden="false" customHeight="true" outlineLevel="0" collapsed="false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customFormat="false" ht="25.5" hidden="false" customHeight="true" outlineLevel="0" collapsed="false">
      <c r="A34" s="118" t="s">
        <v>588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</row>
    <row r="35" customFormat="false" ht="25.5" hidden="false" customHeight="true" outlineLevel="0" collapsed="false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</row>
    <row r="36" customFormat="false" ht="15" hidden="false" customHeight="fals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customFormat="false" ht="15" hidden="false" customHeight="fals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customFormat="false" ht="15" hidden="false" customHeight="fals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customFormat="false" ht="15" hidden="false" customHeight="fals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customFormat="false" ht="15" hidden="false" customHeight="fals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customFormat="false" ht="15" hidden="false" customHeight="fals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customFormat="false" ht="15" hidden="false" customHeight="false" outlineLevel="0" collapsed="false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customFormat="false" ht="15" hidden="false" customHeight="false" outlineLevel="0" collapsed="false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customFormat="false" ht="15" hidden="false" customHeight="false" outlineLevel="0" collapsed="false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customFormat="false" ht="1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customFormat="false" ht="1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customFormat="false" ht="1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customFormat="false" ht="1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customFormat="false" ht="1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</sheetData>
  <mergeCells count="36">
    <mergeCell ref="A1:M1"/>
    <mergeCell ref="A2:M2"/>
    <mergeCell ref="A4:M4"/>
    <mergeCell ref="A5:C5"/>
    <mergeCell ref="D5:M5"/>
    <mergeCell ref="A6:C6"/>
    <mergeCell ref="D6:M6"/>
    <mergeCell ref="A7:C7"/>
    <mergeCell ref="D7:M7"/>
    <mergeCell ref="A8:C8"/>
    <mergeCell ref="D8:M8"/>
    <mergeCell ref="A9:C9"/>
    <mergeCell ref="D9:M9"/>
    <mergeCell ref="A10:C10"/>
    <mergeCell ref="D10:M10"/>
    <mergeCell ref="A12:M12"/>
    <mergeCell ref="A13:M13"/>
    <mergeCell ref="A14:M14"/>
    <mergeCell ref="A15:M15"/>
    <mergeCell ref="A16:M16"/>
    <mergeCell ref="A17:M17"/>
    <mergeCell ref="A19:M19"/>
    <mergeCell ref="C20:K22"/>
    <mergeCell ref="A24:M24"/>
    <mergeCell ref="A26:M26"/>
    <mergeCell ref="A27:C27"/>
    <mergeCell ref="D27:M27"/>
    <mergeCell ref="A28:C28"/>
    <mergeCell ref="D28:M28"/>
    <mergeCell ref="A29:C29"/>
    <mergeCell ref="D29:M29"/>
    <mergeCell ref="A30:C30"/>
    <mergeCell ref="D30:M30"/>
    <mergeCell ref="A31:C31"/>
    <mergeCell ref="D31:M31"/>
    <mergeCell ref="A34:M35"/>
  </mergeCells>
  <hyperlinks>
    <hyperlink ref="C20" r:id="rId1" display="  RESERVER MA DEMONSTRATION BPM GRATUITE  —  Cliquez ici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2026-03-17T00:49:53Z</dcterms:created>
  <dc:creator>openpyxl</dc:creator>
  <dc:description/>
  <dc:language>en-US</dc:language>
  <cp:lastModifiedBy/>
  <dcterms:modified xsi:type="dcterms:W3CDTF">2026-03-17T00:50:10Z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