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19200" windowHeight="7190" tabRatio="500"/>
  </bookViews>
  <sheets>
    <sheet name="📋 Cover" sheetId="1" r:id="rId1"/>
    <sheet name="📊 Risk Register" sheetId="2" r:id="rId2"/>
    <sheet name="📈 Dashboard" sheetId="3" r:id="rId3"/>
    <sheet name="📖 Scoring Guide" sheetId="4" r:id="rId4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2" i="3" l="1"/>
  <c r="E32" i="3" s="1"/>
  <c r="C31" i="3"/>
  <c r="E31" i="3" s="1"/>
  <c r="C30" i="3"/>
  <c r="E30" i="3" s="1"/>
  <c r="I29" i="3"/>
  <c r="H29" i="3"/>
  <c r="E29" i="3"/>
  <c r="C29" i="3"/>
  <c r="I28" i="3"/>
  <c r="H28" i="3"/>
  <c r="C28" i="3"/>
  <c r="E28" i="3" s="1"/>
  <c r="H27" i="3"/>
  <c r="I27" i="3" s="1"/>
  <c r="D27" i="3"/>
  <c r="C27" i="3"/>
  <c r="E27" i="3" s="1"/>
  <c r="H26" i="3"/>
  <c r="I26" i="3" s="1"/>
  <c r="C26" i="3"/>
  <c r="E26" i="3" s="1"/>
  <c r="H25" i="3"/>
  <c r="I25" i="3" s="1"/>
  <c r="C25" i="3"/>
  <c r="E25" i="3" s="1"/>
  <c r="H24" i="3"/>
  <c r="I24" i="3" s="1"/>
  <c r="C24" i="3"/>
  <c r="E24" i="3" s="1"/>
  <c r="F14" i="3"/>
  <c r="H33" i="2"/>
  <c r="J33" i="2" s="1"/>
  <c r="I32" i="2"/>
  <c r="H32" i="2"/>
  <c r="J32" i="2" s="1"/>
  <c r="H31" i="2"/>
  <c r="J31" i="2" s="1"/>
  <c r="H30" i="2"/>
  <c r="J30" i="2" s="1"/>
  <c r="H29" i="2"/>
  <c r="J29" i="2" s="1"/>
  <c r="I28" i="2"/>
  <c r="H28" i="2"/>
  <c r="J28" i="2" s="1"/>
  <c r="H27" i="2"/>
  <c r="J27" i="2" s="1"/>
  <c r="H26" i="2"/>
  <c r="J26" i="2" s="1"/>
  <c r="H25" i="2"/>
  <c r="J25" i="2" s="1"/>
  <c r="I24" i="2"/>
  <c r="H24" i="2"/>
  <c r="J24" i="2" s="1"/>
  <c r="H23" i="2"/>
  <c r="J23" i="2" s="1"/>
  <c r="H22" i="2"/>
  <c r="J22" i="2" s="1"/>
  <c r="H21" i="2"/>
  <c r="I21" i="2" s="1"/>
  <c r="I20" i="2"/>
  <c r="H20" i="2"/>
  <c r="D29" i="3" s="1"/>
  <c r="H19" i="2"/>
  <c r="J19" i="2" s="1"/>
  <c r="H18" i="2"/>
  <c r="D32" i="3" s="1"/>
  <c r="H17" i="2"/>
  <c r="J17" i="2" s="1"/>
  <c r="I16" i="2"/>
  <c r="H16" i="2"/>
  <c r="J16" i="2" s="1"/>
  <c r="H15" i="2"/>
  <c r="J15" i="2" s="1"/>
  <c r="H14" i="2"/>
  <c r="D31" i="3" s="1"/>
  <c r="H13" i="2"/>
  <c r="I13" i="2" s="1"/>
  <c r="I12" i="2"/>
  <c r="H12" i="2"/>
  <c r="J12" i="2" s="1"/>
  <c r="H11" i="2"/>
  <c r="D26" i="3" s="1"/>
  <c r="H10" i="2"/>
  <c r="J10" i="2" s="1"/>
  <c r="H9" i="2"/>
  <c r="D28" i="3" s="1"/>
  <c r="I8" i="2"/>
  <c r="H8" i="2"/>
  <c r="J8" i="2" s="1"/>
  <c r="H7" i="2"/>
  <c r="D24" i="3" s="1"/>
  <c r="J9" i="2" l="1"/>
  <c r="I9" i="2"/>
  <c r="B8" i="3"/>
  <c r="F8" i="3"/>
  <c r="D30" i="3"/>
  <c r="I17" i="2"/>
  <c r="I10" i="2"/>
  <c r="I14" i="2"/>
  <c r="I18" i="2"/>
  <c r="I22" i="2"/>
  <c r="I26" i="2"/>
  <c r="I30" i="2"/>
  <c r="J14" i="2"/>
  <c r="J18" i="2"/>
  <c r="B14" i="3"/>
  <c r="I7" i="2"/>
  <c r="I11" i="2"/>
  <c r="I15" i="2"/>
  <c r="I19" i="2"/>
  <c r="I23" i="2"/>
  <c r="I27" i="2"/>
  <c r="I31" i="2"/>
  <c r="I25" i="2"/>
  <c r="I33" i="2"/>
  <c r="J21" i="2"/>
  <c r="D25" i="3"/>
  <c r="J8" i="3"/>
  <c r="J7" i="2"/>
  <c r="J11" i="2"/>
  <c r="J14" i="3"/>
  <c r="I29" i="2"/>
  <c r="J13" i="2"/>
  <c r="J20" i="2"/>
</calcChain>
</file>

<file path=xl/sharedStrings.xml><?xml version="1.0" encoding="utf-8"?>
<sst xmlns="http://schemas.openxmlformats.org/spreadsheetml/2006/main" count="356" uniqueCount="273">
  <si>
    <t>🛡️  Enterprise Risk Register Template</t>
  </si>
  <si>
    <t>A ready-to-use, professionally structured Risk Register aligned with ISO 31000, ISO 27005, NIST CSF and COSO ERM frameworks. Designed for enterprise risk managers, CISOs, compliance officers and internal auditors.</t>
  </si>
  <si>
    <t>📋  HOW TO USE: Navigate to the tabs below. Blue cells are editable — all risk scores, levels and summaries calculate automatically. Start with the 'Risk Register' tab.</t>
  </si>
  <si>
    <t>ABOUT INTERVALLE TECHNOLOGIES</t>
  </si>
  <si>
    <t>🏆  18+ years of expertise • 300+ enterprise clients across 15 countries — Trusted partner in Cybersecurity, GRC &amp; Business Solutions.</t>
  </si>
  <si>
    <t>🎓  Certified experts: ISO 27001 Lead Auditor, PCI-DSS QSA, GDPR DPO, CISM, CISSP, CISA — Official partners: IBM, Symantec, PECB, ISC², ISACA.</t>
  </si>
  <si>
    <t>🛡️  GRC Services: ISO 27001/27005 Audit • GDPR • NIS2 • PCI-DSS • SOX • Risk Mapping • Managed SOC • Penetration Testing.</t>
  </si>
  <si>
    <t>🚀  GET EXPERT GRC SUPPORT — OUR CONSULTANTS RESPOND WITHIN 24 HOURS</t>
  </si>
  <si>
    <t>📧  Request a Free GRC Audit</t>
  </si>
  <si>
    <t>Get a no-obligation assessment of your risk management maturity from our certified consultants.</t>
  </si>
  <si>
    <t>contact@intervalle-technologies.com</t>
  </si>
  <si>
    <t>📅  Schedule a Free 30-Min Meeting</t>
  </si>
  <si>
    <t>Discuss your ISO 27001, NIS2, GDPR or PCI-DSS challenges with a dedicated GRC expert.</t>
  </si>
  <si>
    <t>💼  Explore Our GRC Services</t>
  </si>
  <si>
    <t>Risk mapping, compliance audits, managed SOC, pen testing and more for large enterprises.</t>
  </si>
  <si>
    <t>intervalle-technologies.com</t>
  </si>
  <si>
    <t>🔒  Free Cybersecurity Assessment</t>
  </si>
  <si>
    <t>Identify your critical vulnerabilities with a complimentary initial security review.</t>
  </si>
  <si>
    <t xml:space="preserve">  Intervalle Technologies® — contact@intervalle-technologies.com — www.intervalle-technologies.com  |  © 2025 All Rights Reserved.</t>
  </si>
  <si>
    <t>🛡️  ENTERPRISE RISK REGISTER</t>
  </si>
  <si>
    <t>Aligned with ISO 31000 | ISO 27005 | NIST CSF | COSO ERM  —  Intervalle Technologies®</t>
  </si>
  <si>
    <t>📋  INSTRUCTIONS: Fill in blue cells. Risk Score = Likelihood × Impact auto-calculates. Thresholds: 🔴 Critical ≥15  |  🟠 High ≥9  |  🟡 Moderate ≥4  |  🟢 Low &lt;4   |  1 = Very Low   5 = Very High</t>
  </si>
  <si>
    <t>Risk ID</t>
  </si>
  <si>
    <t>Category</t>
  </si>
  <si>
    <t>Risk Description</t>
  </si>
  <si>
    <t>Risk Owner</t>
  </si>
  <si>
    <t>Business Unit</t>
  </si>
  <si>
    <t>Likelihood
(1–5)</t>
  </si>
  <si>
    <t>Impact
(1–5)</t>
  </si>
  <si>
    <t>Risk
Score</t>
  </si>
  <si>
    <t>Risk Level</t>
  </si>
  <si>
    <t>Inherent
Risk Level</t>
  </si>
  <si>
    <t>Existing Controls</t>
  </si>
  <si>
    <t>Treatment
Strategy</t>
  </si>
  <si>
    <t>Residual
Risk Level</t>
  </si>
  <si>
    <t>Action Plan / Next Steps</t>
  </si>
  <si>
    <t>Due Date</t>
  </si>
  <si>
    <t>Status</t>
  </si>
  <si>
    <t>Last Reviewed</t>
  </si>
  <si>
    <t>Notes / Comments</t>
  </si>
  <si>
    <t>RSK-001</t>
  </si>
  <si>
    <t>Strategic</t>
  </si>
  <si>
    <t>Failure to adapt to digital disruption — loss of competitive positioning</t>
  </si>
  <si>
    <t>CEO</t>
  </si>
  <si>
    <t>Executive</t>
  </si>
  <si>
    <t>Digital transformation roadmap in place</t>
  </si>
  <si>
    <t>Mitigate</t>
  </si>
  <si>
    <t>Launch innovation taskforce; accelerate digital roadmap</t>
  </si>
  <si>
    <t>2025-12-31</t>
  </si>
  <si>
    <t>In Progress</t>
  </si>
  <si>
    <t>2024-11-01</t>
  </si>
  <si>
    <t>Review quarterly with board</t>
  </si>
  <si>
    <t>RSK-002</t>
  </si>
  <si>
    <t>IT / Cybersecurity</t>
  </si>
  <si>
    <t>Ransomware attack on critical infrastructure</t>
  </si>
  <si>
    <t>CISO</t>
  </si>
  <si>
    <t>IT Security</t>
  </si>
  <si>
    <t>EDR deployed, MFA enforced, backups isolated</t>
  </si>
  <si>
    <t>Deploy 24/7 managed SOC; annual pen test</t>
  </si>
  <si>
    <t>2025-06-30</t>
  </si>
  <si>
    <t>2024-11-15</t>
  </si>
  <si>
    <t>SOC provider selection underway</t>
  </si>
  <si>
    <t>RSK-003</t>
  </si>
  <si>
    <t>Regulatory / Compliance</t>
  </si>
  <si>
    <t>GDPR non-compliance — inadequate data processing records</t>
  </si>
  <si>
    <t>DPO</t>
  </si>
  <si>
    <t>Legal &amp; Compliance</t>
  </si>
  <si>
    <t>Data protection policy v2 in place</t>
  </si>
  <si>
    <t>Full GDPR audit; update Article 30 register</t>
  </si>
  <si>
    <t>2025-03-31</t>
  </si>
  <si>
    <t>2024-10-20</t>
  </si>
  <si>
    <t>2 processing activities undocumented</t>
  </si>
  <si>
    <t>RSK-004</t>
  </si>
  <si>
    <t>NIS2 Directive compliance gaps across critical systems</t>
  </si>
  <si>
    <t>Initial NIS2 gap analysis completed</t>
  </si>
  <si>
    <t>NIS2 remediation program — CISO led</t>
  </si>
  <si>
    <t>2025-09-30</t>
  </si>
  <si>
    <t>Identified</t>
  </si>
  <si>
    <t>Board briefed, budget approved</t>
  </si>
  <si>
    <t>RSK-005</t>
  </si>
  <si>
    <t>Financial</t>
  </si>
  <si>
    <t>Fraudulent transactions — inadequate segregation of duties</t>
  </si>
  <si>
    <t>CFO</t>
  </si>
  <si>
    <t>Finance</t>
  </si>
  <si>
    <t>Dual approval for transactions &gt;$50K</t>
  </si>
  <si>
    <t>Strengthen access controls in ERP; internal audit</t>
  </si>
  <si>
    <t>2025-04-30</t>
  </si>
  <si>
    <t>2024-10-15</t>
  </si>
  <si>
    <t>2 shared admin accounts identified</t>
  </si>
  <si>
    <t>RSK-006</t>
  </si>
  <si>
    <t>Critical data breach via third-party vendor</t>
  </si>
  <si>
    <t>Vendor security questionnaire in place</t>
  </si>
  <si>
    <t>Implement vendor risk scoring platform</t>
  </si>
  <si>
    <t>12 tier-1 vendors not assessed</t>
  </si>
  <si>
    <t>RSK-007</t>
  </si>
  <si>
    <t>Operational</t>
  </si>
  <si>
    <t>Key person dependency — loss of critical talent</t>
  </si>
  <si>
    <t>CHRO</t>
  </si>
  <si>
    <t>HR</t>
  </si>
  <si>
    <t>Retention bonuses, succession planning drafted</t>
  </si>
  <si>
    <t>Formalize succession plan for top 20 roles</t>
  </si>
  <si>
    <t>2025-05-31</t>
  </si>
  <si>
    <t>2024-10-01</t>
  </si>
  <si>
    <t>RSK-008</t>
  </si>
  <si>
    <t>Third-Party / Vendor</t>
  </si>
  <si>
    <t>Critical supplier failure disrupts operations</t>
  </si>
  <si>
    <t>CPO</t>
  </si>
  <si>
    <t>Procurement</t>
  </si>
  <si>
    <t>SLA contracts in place</t>
  </si>
  <si>
    <t>Dual-source critical suppliers; BCP update</t>
  </si>
  <si>
    <t>2025-04-15</t>
  </si>
  <si>
    <t>3 single-source dependencies</t>
  </si>
  <si>
    <t>RSK-009</t>
  </si>
  <si>
    <t>Unpatched vulnerabilities in legacy systems</t>
  </si>
  <si>
    <t>IT</t>
  </si>
  <si>
    <t>Patch management policy exists</t>
  </si>
  <si>
    <t>Automated patch deployment tool rollout</t>
  </si>
  <si>
    <t>40% of systems on manual patching</t>
  </si>
  <si>
    <t>RSK-010</t>
  </si>
  <si>
    <t>PCI-DSS v4 compliance deadline — gaps in cardholder data env.</t>
  </si>
  <si>
    <t>PCI-DSS v3.2 compliant; v4 gap analysis pending</t>
  </si>
  <si>
    <t>Engage QSA; remediate cardholder data gaps</t>
  </si>
  <si>
    <t>RSK-011</t>
  </si>
  <si>
    <t>Environmental / ESG</t>
  </si>
  <si>
    <t>Climate-related supply chain disruptions</t>
  </si>
  <si>
    <t>COO</t>
  </si>
  <si>
    <t>Operations</t>
  </si>
  <si>
    <t>Basic BCP in place</t>
  </si>
  <si>
    <t>Accept</t>
  </si>
  <si>
    <t>ESG risk assessment; climate scenario planning</t>
  </si>
  <si>
    <t>2024-09-01</t>
  </si>
  <si>
    <t>ESG report due Q2 2025</t>
  </si>
  <si>
    <t>RSK-012</t>
  </si>
  <si>
    <t>Legal</t>
  </si>
  <si>
    <t>Class action lawsuit — product liability</t>
  </si>
  <si>
    <t>General Counsel</t>
  </si>
  <si>
    <t>Insurance coverage; legal team on retainer</t>
  </si>
  <si>
    <t>Transfer</t>
  </si>
  <si>
    <t>Review insurance coverage limits</t>
  </si>
  <si>
    <t>Coverage renewal March 2025</t>
  </si>
  <si>
    <t>RSK-013</t>
  </si>
  <si>
    <t>Insider threat — unauthorized data exfiltration</t>
  </si>
  <si>
    <t>DLP partially deployed; UEBA not in place</t>
  </si>
  <si>
    <t>Full DLP rollout; UEBA implementation</t>
  </si>
  <si>
    <t>2025-07-31</t>
  </si>
  <si>
    <t>RSK-014</t>
  </si>
  <si>
    <t>HR / People</t>
  </si>
  <si>
    <t>Workplace safety incidents — manufacturing sites</t>
  </si>
  <si>
    <t>HSE training program; monthly site audits</t>
  </si>
  <si>
    <t>Upgrade PPE standards; increase audit frequency</t>
  </si>
  <si>
    <t>RSK-015</t>
  </si>
  <si>
    <t>Tax compliance risk across multiple jurisdictions</t>
  </si>
  <si>
    <t>External tax advisor retained</t>
  </si>
  <si>
    <t>Annual tax risk review; transfer pricing update</t>
  </si>
  <si>
    <t>RSK-016</t>
  </si>
  <si>
    <t>RSK-017</t>
  </si>
  <si>
    <t>RSK-018</t>
  </si>
  <si>
    <t>RSK-019</t>
  </si>
  <si>
    <t>RSK-020</t>
  </si>
  <si>
    <t>RSK-021</t>
  </si>
  <si>
    <t>RSK-022</t>
  </si>
  <si>
    <t>RSK-023</t>
  </si>
  <si>
    <t>RSK-024</t>
  </si>
  <si>
    <t>RSK-025</t>
  </si>
  <si>
    <t>RSK-026</t>
  </si>
  <si>
    <t>RSK-027</t>
  </si>
  <si>
    <t xml:space="preserve">  Intervalle Technologies® | Cybersecurity &amp; GRC Experts | contact@intervalle-technologies.com | www.intervalle-technologies.com</t>
  </si>
  <si>
    <t>📧 Request a Free GRC Audit  |  📅 Schedule a 30-Min Expert Call  →  contact@intervalle-technologies.com  |  🌐 intervalle-technologies.com</t>
  </si>
  <si>
    <t>📈  RISK REGISTER — EXECUTIVE DASHBOARD</t>
  </si>
  <si>
    <t>Intervalle Technologies® — Auto-calculated from the Risk Register tab. For use in CISO reports, Risk Committees &amp; Board presentations.</t>
  </si>
  <si>
    <t>🔴 Critical Risks</t>
  </si>
  <si>
    <t>🟠 High Risks</t>
  </si>
  <si>
    <t>🟡 Moderate Risks</t>
  </si>
  <si>
    <t>🟢 Low Risks</t>
  </si>
  <si>
    <t>📋 Total Risks</t>
  </si>
  <si>
    <t>📊 Avg Risk Score</t>
  </si>
  <si>
    <t>RISK DISTRIBUTION BY CATEGORY</t>
  </si>
  <si>
    <t>RISK STATUS BREAKDOWN</t>
  </si>
  <si>
    <t># Risks</t>
  </si>
  <si>
    <t>Avg Score</t>
  </si>
  <si>
    <t>Count</t>
  </si>
  <si>
    <t>% of Total</t>
  </si>
  <si>
    <t>Treated</t>
  </si>
  <si>
    <t>Accepted</t>
  </si>
  <si>
    <t>Closed</t>
  </si>
  <si>
    <t>On Hold</t>
  </si>
  <si>
    <t xml:space="preserve">  Intervalle Technologies® | contact@intervalle-technologies.com | www.intervalle-technologies.com — Request your Free GRC Audit Today</t>
  </si>
  <si>
    <t>📖  RISK SCORING GUIDE &amp; METHODOLOGY</t>
  </si>
  <si>
    <t>Reference guide for consistent risk assessment — Aligned with ISO 31000 | ISO 27005 | NIST CSF</t>
  </si>
  <si>
    <t>LIKELIHOOD SCALE</t>
  </si>
  <si>
    <t>Score</t>
  </si>
  <si>
    <t>Level</t>
  </si>
  <si>
    <t>Description</t>
  </si>
  <si>
    <t>Example Trigger</t>
  </si>
  <si>
    <t>Frequency</t>
  </si>
  <si>
    <t>Very Low</t>
  </si>
  <si>
    <t>Highly unlikely to occur</t>
  </si>
  <si>
    <t>No historical occurrence; theoretical only</t>
  </si>
  <si>
    <t>&lt; Once in 10 years</t>
  </si>
  <si>
    <t>Low</t>
  </si>
  <si>
    <t>Unlikely but possible</t>
  </si>
  <si>
    <t>Occurred in industry, not at organization</t>
  </si>
  <si>
    <t>Once in 5–10 years</t>
  </si>
  <si>
    <t>Moderate</t>
  </si>
  <si>
    <t>Reasonably possible</t>
  </si>
  <si>
    <t>Has occurred once in the organization</t>
  </si>
  <si>
    <t>Once in 2–5 years</t>
  </si>
  <si>
    <t>High</t>
  </si>
  <si>
    <t>Likely to occur</t>
  </si>
  <si>
    <t>Occurs periodically in the organization</t>
  </si>
  <si>
    <t>Once per year</t>
  </si>
  <si>
    <t>Very High</t>
  </si>
  <si>
    <t>Almost certain to occur</t>
  </si>
  <si>
    <t>Frequent occurrence; ongoing exposure</t>
  </si>
  <si>
    <t>Multiple times per year</t>
  </si>
  <si>
    <t>IMPACT SCALE</t>
  </si>
  <si>
    <t>Financial Impact</t>
  </si>
  <si>
    <t>Operational Impact</t>
  </si>
  <si>
    <t>Reputational Impact</t>
  </si>
  <si>
    <t>Negligible</t>
  </si>
  <si>
    <t>&lt; $10,000</t>
  </si>
  <si>
    <t>Minimal disruption &lt; 1 hour</t>
  </si>
  <si>
    <t>No public awareness</t>
  </si>
  <si>
    <t>Minor</t>
  </si>
  <si>
    <t>$10K – $100K</t>
  </si>
  <si>
    <t>Partial disruption &lt; 1 day</t>
  </si>
  <si>
    <t>Limited internal impact</t>
  </si>
  <si>
    <t>$100K – $1M</t>
  </si>
  <si>
    <t>Significant disruption 1–3 days</t>
  </si>
  <si>
    <t>Some media coverage</t>
  </si>
  <si>
    <t>Major</t>
  </si>
  <si>
    <t>$1M – $10M</t>
  </si>
  <si>
    <t>Critical disruption 3–7 days</t>
  </si>
  <si>
    <t>Major media / regulatory scrutiny</t>
  </si>
  <si>
    <t>Catastrophic</t>
  </si>
  <si>
    <t>&gt; $10M</t>
  </si>
  <si>
    <t>Full operational failure &gt; 1 week</t>
  </si>
  <si>
    <t>Severe reputational / regulatory damage</t>
  </si>
  <si>
    <t>RISK LEVEL MATRIX (Score = Likelihood × Impact)</t>
  </si>
  <si>
    <t>Treatment Requirement</t>
  </si>
  <si>
    <t>Score Range</t>
  </si>
  <si>
    <t>🔴 Critical</t>
  </si>
  <si>
    <t>≥ 15  (e.g. 3×5, 4×4, 5×3)</t>
  </si>
  <si>
    <t>Immediate executive action required. Risk committee escalation mandatory. Treatment plan within 30 days.</t>
  </si>
  <si>
    <t>🟠 High</t>
  </si>
  <si>
    <t>9 – 14  (e.g. 3×3, 2×5)</t>
  </si>
  <si>
    <t>Senior management attention required. Formal treatment plan within 60 days.</t>
  </si>
  <si>
    <t>🟡 Moderate</t>
  </si>
  <si>
    <t>4 – 8  (e.g. 2×2, 2×4)</t>
  </si>
  <si>
    <t>Management oversight needed. Treatment plan within 90 days.</t>
  </si>
  <si>
    <t>🟢 Low</t>
  </si>
  <si>
    <t>1 – 3  (e.g. 1×1, 1×3)</t>
  </si>
  <si>
    <t>Monitor and review periodically. Accept or include in standard risk reviews.</t>
  </si>
  <si>
    <t>RISK TREATMENT STRATEGIES</t>
  </si>
  <si>
    <t>Strategy</t>
  </si>
  <si>
    <t>Definition</t>
  </si>
  <si>
    <t>When to Apply</t>
  </si>
  <si>
    <t>Examples</t>
  </si>
  <si>
    <t>Reduce the likelihood and/or impact</t>
  </si>
  <si>
    <t>Risk level High or Critical; cost of control &lt; cost of risk</t>
  </si>
  <si>
    <t>Deploy EDR, patch management, access controls, staff training</t>
  </si>
  <si>
    <t>Shift the financial consequence to a third party</t>
  </si>
  <si>
    <t>Residual risk remains; insurance or outsourcing feasible</t>
  </si>
  <si>
    <t>Cyber insurance, SLA penalties, outsourced managed services</t>
  </si>
  <si>
    <t>Avoid</t>
  </si>
  <si>
    <t>Eliminate the risk by stopping the activity</t>
  </si>
  <si>
    <t>Risk is unacceptable; activity not essential to business</t>
  </si>
  <si>
    <t>Discontinue a product line, exit a high-risk market</t>
  </si>
  <si>
    <t>Acknowledge the risk without further action</t>
  </si>
  <si>
    <t>Risk level Low; cost of treatment &gt; potential impact</t>
  </si>
  <si>
    <t>Document and monitor; senior sign-off required</t>
  </si>
  <si>
    <t xml:space="preserve">  Intervalle Technologies® | Cybersecurity &amp; GRC Experts | contact@intervalle-technologies.com</t>
  </si>
  <si>
    <t>📧 Need help implementing this framework in your organization? Request a Free ISO 31000 Risk Assessment → contact@intervalle-technologies.com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</si>
</sst>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0.0"/>
  </numFmts>
  <fonts count="32" x14ac:knownFonts="1">
    <font>
      <sz val="11"/>
      <color theme="1"/>
      <name val="Calibri"/>
      <family val="2"/>
      <charset val="1"/>
    </font>
    <font>
      <b/>
      <sz val="22"/>
      <color rgb="FF1B2B5E"/>
      <name val="Calibri"/>
      <charset val="1"/>
    </font>
    <font>
      <sz val="11"/>
      <color rgb="FF555555"/>
      <name val="Calibri"/>
      <charset val="1"/>
    </font>
    <font>
      <i/>
      <sz val="10"/>
      <color rgb="FF7F5000"/>
      <name val="Calibri"/>
      <charset val="1"/>
    </font>
    <font>
      <b/>
      <sz val="11"/>
      <color rgb="FFFFFFFF"/>
      <name val="Calibri"/>
      <charset val="1"/>
    </font>
    <font>
      <sz val="10"/>
      <color rgb="FF222222"/>
      <name val="Calibri"/>
      <charset val="1"/>
    </font>
    <font>
      <b/>
      <sz val="12"/>
      <color rgb="FFFFFFFF"/>
      <name val="Calibri"/>
      <charset val="1"/>
    </font>
    <font>
      <b/>
      <sz val="10"/>
      <color rgb="FF1B2B5E"/>
      <name val="Calibri"/>
      <charset val="1"/>
    </font>
    <font>
      <sz val="9"/>
      <color rgb="FF444444"/>
      <name val="Calibri"/>
      <charset val="1"/>
    </font>
    <font>
      <u/>
      <sz val="9"/>
      <color rgb="FF1155CC"/>
      <name val="Calibri"/>
      <charset val="1"/>
    </font>
    <font>
      <i/>
      <sz val="8"/>
      <color rgb="FFAAAAAA"/>
      <name val="Calibri"/>
      <charset val="1"/>
    </font>
    <font>
      <b/>
      <sz val="16"/>
      <color rgb="FFFFFFFF"/>
      <name val="Calibri"/>
      <charset val="1"/>
    </font>
    <font>
      <i/>
      <sz val="9"/>
      <color rgb="FF555555"/>
      <name val="Calibri"/>
      <charset val="1"/>
    </font>
    <font>
      <sz val="9"/>
      <color rgb="FF7F5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10"/>
      <color rgb="FF000000"/>
      <name val="Calibri"/>
      <charset val="1"/>
    </font>
    <font>
      <sz val="10"/>
      <color rgb="FF555555"/>
      <name val="Calibri"/>
      <charset val="1"/>
    </font>
    <font>
      <b/>
      <sz val="9"/>
      <color rgb="FFFFFFFF"/>
      <name val="Calibri"/>
      <charset val="1"/>
    </font>
    <font>
      <u/>
      <sz val="9"/>
      <color rgb="FF1B2B5E"/>
      <name val="Calibri"/>
      <charset val="1"/>
    </font>
    <font>
      <b/>
      <sz val="10"/>
      <color rgb="FFC0392B"/>
      <name val="Calibri"/>
      <charset val="1"/>
    </font>
    <font>
      <b/>
      <sz val="10"/>
      <color rgb="FFC05000"/>
      <name val="Calibri"/>
      <charset val="1"/>
    </font>
    <font>
      <b/>
      <sz val="10"/>
      <color rgb="FF7F5000"/>
      <name val="Calibri"/>
      <charset val="1"/>
    </font>
    <font>
      <b/>
      <sz val="28"/>
      <color rgb="FFC0392B"/>
      <name val="Calibri"/>
      <charset val="1"/>
    </font>
    <font>
      <b/>
      <sz val="28"/>
      <color rgb="FFC05000"/>
      <name val="Calibri"/>
      <charset val="1"/>
    </font>
    <font>
      <b/>
      <sz val="28"/>
      <color rgb="FF7F5000"/>
      <name val="Calibri"/>
      <charset val="1"/>
    </font>
    <font>
      <b/>
      <sz val="10"/>
      <color rgb="FF1E6B3C"/>
      <name val="Calibri"/>
      <charset val="1"/>
    </font>
    <font>
      <b/>
      <sz val="10"/>
      <color rgb="FF2E5FA3"/>
      <name val="Calibri"/>
      <charset val="1"/>
    </font>
    <font>
      <b/>
      <sz val="28"/>
      <color rgb="FF1E6B3C"/>
      <name val="Calibri"/>
      <charset val="1"/>
    </font>
    <font>
      <b/>
      <sz val="28"/>
      <color rgb="FF1B2B5E"/>
      <name val="Calibri"/>
      <charset val="1"/>
    </font>
    <font>
      <b/>
      <sz val="28"/>
      <color rgb="FF2E5FA3"/>
      <name val="Calibri"/>
      <charset val="1"/>
    </font>
    <font>
      <b/>
      <sz val="15"/>
      <color rgb="FFFFFFFF"/>
      <name val="Calibri"/>
      <charset val="1"/>
    </font>
  </fonts>
  <fills count="25">
    <fill>
      <patternFill patternType="none"/>
    </fill>
    <fill>
      <patternFill patternType="gray125"/>
    </fill>
    <fill>
      <patternFill patternType="solid">
        <fgColor rgb="FF1B2B5E"/>
        <bgColor rgb="FF222222"/>
      </patternFill>
    </fill>
    <fill>
      <patternFill patternType="solid">
        <fgColor rgb="FFE6781E"/>
        <bgColor rgb="FFC05000"/>
      </patternFill>
    </fill>
    <fill>
      <patternFill patternType="solid">
        <fgColor rgb="FFFFFFFF"/>
        <bgColor rgb="FFF7F8FA"/>
      </patternFill>
    </fill>
    <fill>
      <patternFill patternType="solid">
        <fgColor rgb="FFFFF8E7"/>
        <bgColor rgb="FFFEF9E7"/>
      </patternFill>
    </fill>
    <fill>
      <patternFill patternType="solid">
        <fgColor rgb="FFEEF3FB"/>
        <bgColor rgb="FFF0F4FB"/>
      </patternFill>
    </fill>
    <fill>
      <patternFill patternType="solid">
        <fgColor rgb="FFFEF3E8"/>
        <bgColor rgb="FFFEF0E6"/>
      </patternFill>
    </fill>
    <fill>
      <patternFill patternType="solid">
        <fgColor rgb="FFD5EAD5"/>
        <bgColor rgb="FFDCEDDC"/>
      </patternFill>
    </fill>
    <fill>
      <patternFill patternType="solid">
        <fgColor rgb="FFEBF3FB"/>
        <bgColor rgb="FFEEF3FB"/>
      </patternFill>
    </fill>
    <fill>
      <patternFill patternType="solid">
        <fgColor rgb="FFF0F4FB"/>
        <bgColor rgb="FFEEF3FB"/>
      </patternFill>
    </fill>
    <fill>
      <patternFill patternType="solid">
        <fgColor rgb="FFFDECEA"/>
        <bgColor rgb="FFFEF0E6"/>
      </patternFill>
    </fill>
    <fill>
      <patternFill patternType="solid">
        <fgColor rgb="FFEDE8F5"/>
        <bgColor rgb="FFF0EDFA"/>
      </patternFill>
    </fill>
    <fill>
      <patternFill patternType="solid">
        <fgColor rgb="FFFFF0D5"/>
        <bgColor rgb="FFFBF0E0"/>
      </patternFill>
    </fill>
    <fill>
      <patternFill patternType="solid">
        <fgColor rgb="FFDDEEFF"/>
        <bgColor rgb="FFE2F0E8"/>
      </patternFill>
    </fill>
    <fill>
      <patternFill patternType="solid">
        <fgColor rgb="FFFBF0E0"/>
        <bgColor rgb="FFFEF0E6"/>
      </patternFill>
    </fill>
    <fill>
      <patternFill patternType="solid">
        <fgColor rgb="FFE5F5E5"/>
        <bgColor rgb="FFE2F0E8"/>
      </patternFill>
    </fill>
    <fill>
      <patternFill patternType="solid">
        <fgColor rgb="FFF0EDFA"/>
        <bgColor rgb="FFEDE8F5"/>
      </patternFill>
    </fill>
    <fill>
      <patternFill patternType="solid">
        <fgColor rgb="FFFEF9E7"/>
        <bgColor rgb="FFFFF8E7"/>
      </patternFill>
    </fill>
    <fill>
      <patternFill patternType="solid">
        <fgColor rgb="FFF7F8FA"/>
        <bgColor rgb="FFF0F4FB"/>
      </patternFill>
    </fill>
    <fill>
      <patternFill patternType="solid">
        <fgColor rgb="FFFEF0E6"/>
        <bgColor rgb="FFFEF3E8"/>
      </patternFill>
    </fill>
    <fill>
      <patternFill patternType="solid">
        <fgColor rgb="FFFFFBE6"/>
        <bgColor rgb="FFFEF9E7"/>
      </patternFill>
    </fill>
    <fill>
      <patternFill patternType="solid">
        <fgColor rgb="FFE2F0E8"/>
        <bgColor rgb="FFE5F5E5"/>
      </patternFill>
    </fill>
    <fill>
      <patternFill patternType="solid">
        <fgColor rgb="FF2E5FA3"/>
        <bgColor rgb="FF3B5AA0"/>
      </patternFill>
    </fill>
    <fill>
      <patternFill patternType="solid">
        <fgColor rgb="FFDCEDDC"/>
        <bgColor rgb="FFD5EAD5"/>
      </patternFill>
    </fill>
  </fills>
  <borders count="4">
    <border>
      <left/>
      <right/>
      <top/>
      <bottom/>
      <diagonal/>
    </border>
    <border>
      <left style="thin">
        <color rgb="FF3B5AA0"/>
      </left>
      <right style="thin">
        <color rgb="FF3B5AA0"/>
      </right>
      <top style="thin">
        <color rgb="FF3B5AA0"/>
      </top>
      <bottom style="thin">
        <color rgb="FF3B5AA0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9" fillId="4" borderId="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left" vertical="center"/>
    </xf>
    <xf numFmtId="0" fontId="9" fillId="7" borderId="0" xfId="0" applyFont="1" applyFill="1" applyBorder="1" applyAlignment="1">
      <alignment horizontal="left" vertical="center"/>
    </xf>
    <xf numFmtId="0" fontId="8" fillId="7" borderId="0" xfId="0" applyFont="1" applyFill="1" applyBorder="1" applyAlignment="1">
      <alignment horizontal="left" vertical="center" wrapText="1"/>
    </xf>
    <xf numFmtId="0" fontId="7" fillId="7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/>
    </xf>
    <xf numFmtId="0" fontId="0" fillId="3" borderId="0" xfId="0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2" borderId="0" xfId="0" applyFill="1"/>
    <xf numFmtId="0" fontId="0" fillId="6" borderId="0" xfId="0" applyFill="1"/>
    <xf numFmtId="0" fontId="0" fillId="3" borderId="0" xfId="0" applyFill="1"/>
    <xf numFmtId="0" fontId="0" fillId="7" borderId="0" xfId="0" applyFill="1"/>
    <xf numFmtId="0" fontId="1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left" vertical="center" wrapText="1"/>
    </xf>
    <xf numFmtId="0" fontId="16" fillId="9" borderId="2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9" borderId="2" xfId="0" applyFont="1" applyFill="1" applyBorder="1" applyAlignment="1">
      <alignment horizontal="center" vertical="center"/>
    </xf>
    <xf numFmtId="164" fontId="16" fillId="9" borderId="2" xfId="0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vertical="center" wrapText="1"/>
    </xf>
    <xf numFmtId="0" fontId="7" fillId="10" borderId="2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15" fillId="10" borderId="2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center" vertical="center"/>
    </xf>
    <xf numFmtId="0" fontId="16" fillId="10" borderId="2" xfId="0" applyFont="1" applyFill="1" applyBorder="1" applyAlignment="1">
      <alignment horizontal="left" vertical="center" wrapText="1"/>
    </xf>
    <xf numFmtId="0" fontId="15" fillId="12" borderId="2" xfId="0" applyFont="1" applyFill="1" applyBorder="1" applyAlignment="1">
      <alignment horizontal="center" vertical="center"/>
    </xf>
    <xf numFmtId="0" fontId="15" fillId="13" borderId="2" xfId="0" applyFont="1" applyFill="1" applyBorder="1" applyAlignment="1">
      <alignment horizontal="center" vertical="center"/>
    </xf>
    <xf numFmtId="0" fontId="15" fillId="14" borderId="2" xfId="0" applyFont="1" applyFill="1" applyBorder="1" applyAlignment="1">
      <alignment horizontal="center" vertical="center"/>
    </xf>
    <xf numFmtId="0" fontId="15" fillId="15" borderId="2" xfId="0" applyFont="1" applyFill="1" applyBorder="1" applyAlignment="1">
      <alignment horizontal="center" vertical="center"/>
    </xf>
    <xf numFmtId="0" fontId="15" fillId="16" borderId="2" xfId="0" applyFont="1" applyFill="1" applyBorder="1" applyAlignment="1">
      <alignment horizontal="center" vertical="center"/>
    </xf>
    <xf numFmtId="0" fontId="15" fillId="17" borderId="2" xfId="0" applyFont="1" applyFill="1" applyBorder="1" applyAlignment="1">
      <alignment horizontal="center" vertical="center"/>
    </xf>
    <xf numFmtId="0" fontId="15" fillId="18" borderId="2" xfId="0" applyFont="1" applyFill="1" applyBorder="1" applyAlignment="1">
      <alignment horizontal="center" vertical="center"/>
    </xf>
    <xf numFmtId="0" fontId="17" fillId="19" borderId="2" xfId="0" applyFont="1" applyFill="1" applyBorder="1" applyAlignment="1">
      <alignment horizontal="center" vertical="center"/>
    </xf>
    <xf numFmtId="0" fontId="15" fillId="19" borderId="2" xfId="0" applyFont="1" applyFill="1" applyBorder="1" applyAlignment="1">
      <alignment horizontal="center" vertical="center"/>
    </xf>
    <xf numFmtId="0" fontId="16" fillId="19" borderId="2" xfId="0" applyFont="1" applyFill="1" applyBorder="1" applyAlignment="1">
      <alignment horizontal="center" vertical="center"/>
    </xf>
    <xf numFmtId="0" fontId="14" fillId="23" borderId="2" xfId="0" applyFont="1" applyFill="1" applyBorder="1" applyAlignment="1">
      <alignment horizontal="center" vertical="center"/>
    </xf>
    <xf numFmtId="0" fontId="15" fillId="19" borderId="2" xfId="0" applyFont="1" applyFill="1" applyBorder="1" applyAlignment="1">
      <alignment horizontal="left" vertical="center"/>
    </xf>
    <xf numFmtId="165" fontId="16" fillId="19" borderId="2" xfId="0" applyNumberFormat="1" applyFont="1" applyFill="1" applyBorder="1" applyAlignment="1">
      <alignment horizontal="center" vertical="center"/>
    </xf>
    <xf numFmtId="9" fontId="16" fillId="19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left" vertical="center"/>
    </xf>
    <xf numFmtId="165" fontId="16" fillId="4" borderId="2" xfId="0" applyNumberFormat="1" applyFont="1" applyFill="1" applyBorder="1" applyAlignment="1">
      <alignment horizontal="center" vertical="center"/>
    </xf>
    <xf numFmtId="9" fontId="16" fillId="4" borderId="2" xfId="0" applyNumberFormat="1" applyFont="1" applyFill="1" applyBorder="1" applyAlignment="1">
      <alignment horizontal="center" vertical="center"/>
    </xf>
    <xf numFmtId="0" fontId="15" fillId="22" borderId="2" xfId="0" applyFont="1" applyFill="1" applyBorder="1" applyAlignment="1">
      <alignment horizontal="center" vertical="center"/>
    </xf>
    <xf numFmtId="0" fontId="15" fillId="22" borderId="2" xfId="0" applyFont="1" applyFill="1" applyBorder="1" applyAlignment="1">
      <alignment horizontal="left" vertical="center"/>
    </xf>
    <xf numFmtId="0" fontId="16" fillId="22" borderId="2" xfId="0" applyFont="1" applyFill="1" applyBorder="1" applyAlignment="1">
      <alignment horizontal="left" vertical="center" wrapText="1"/>
    </xf>
    <xf numFmtId="0" fontId="16" fillId="22" borderId="2" xfId="0" applyFont="1" applyFill="1" applyBorder="1" applyAlignment="1">
      <alignment horizontal="center" vertical="center"/>
    </xf>
    <xf numFmtId="0" fontId="15" fillId="24" borderId="2" xfId="0" applyFont="1" applyFill="1" applyBorder="1" applyAlignment="1">
      <alignment horizontal="center" vertical="center"/>
    </xf>
    <xf numFmtId="0" fontId="15" fillId="24" borderId="2" xfId="0" applyFont="1" applyFill="1" applyBorder="1" applyAlignment="1">
      <alignment horizontal="left" vertical="center"/>
    </xf>
    <xf numFmtId="0" fontId="16" fillId="24" borderId="2" xfId="0" applyFont="1" applyFill="1" applyBorder="1" applyAlignment="1">
      <alignment horizontal="left" vertical="center" wrapText="1"/>
    </xf>
    <xf numFmtId="0" fontId="16" fillId="24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 vertical="center" wrapText="1"/>
    </xf>
    <xf numFmtId="0" fontId="16" fillId="5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center" vertical="center"/>
    </xf>
    <xf numFmtId="0" fontId="15" fillId="7" borderId="2" xfId="0" applyFont="1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 wrapText="1"/>
    </xf>
    <xf numFmtId="0" fontId="16" fillId="7" borderId="2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left" vertical="center"/>
    </xf>
    <xf numFmtId="0" fontId="16" fillId="11" borderId="2" xfId="0" applyFont="1" applyFill="1" applyBorder="1" applyAlignment="1">
      <alignment horizontal="left" vertical="center" wrapText="1"/>
    </xf>
    <xf numFmtId="0" fontId="16" fillId="11" borderId="2" xfId="0" applyFont="1" applyFill="1" applyBorder="1" applyAlignment="1">
      <alignment horizontal="center" vertical="center"/>
    </xf>
    <xf numFmtId="0" fontId="14" fillId="23" borderId="2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center" vertical="center"/>
    </xf>
    <xf numFmtId="0" fontId="21" fillId="20" borderId="2" xfId="0" applyFont="1" applyFill="1" applyBorder="1" applyAlignment="1">
      <alignment horizontal="center" vertical="center"/>
    </xf>
    <xf numFmtId="0" fontId="16" fillId="20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6" fillId="22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/>
    </xf>
    <xf numFmtId="0" fontId="16" fillId="19" borderId="2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2" fillId="6" borderId="0" xfId="0" applyFont="1" applyFill="1" applyBorder="1" applyAlignment="1">
      <alignment horizontal="left" vertical="center"/>
    </xf>
    <xf numFmtId="0" fontId="13" fillId="5" borderId="0" xfId="0" applyFont="1" applyFill="1" applyBorder="1" applyAlignment="1">
      <alignment horizontal="left" vertical="center"/>
    </xf>
    <xf numFmtId="0" fontId="0" fillId="4" borderId="0" xfId="0" applyFill="1" applyBorder="1"/>
    <xf numFmtId="0" fontId="18" fillId="2" borderId="0" xfId="0" applyFont="1" applyFill="1" applyBorder="1" applyAlignment="1">
      <alignment horizontal="center" vertical="center"/>
    </xf>
    <xf numFmtId="0" fontId="19" fillId="7" borderId="0" xfId="0" applyFont="1" applyFill="1" applyBorder="1" applyAlignment="1">
      <alignment horizontal="center" vertical="center"/>
    </xf>
    <xf numFmtId="0" fontId="0" fillId="11" borderId="0" xfId="0" applyFill="1" applyBorder="1"/>
    <xf numFmtId="0" fontId="0" fillId="20" borderId="0" xfId="0" applyFill="1" applyBorder="1"/>
    <xf numFmtId="0" fontId="0" fillId="21" borderId="0" xfId="0" applyFill="1" applyBorder="1"/>
    <xf numFmtId="0" fontId="20" fillId="11" borderId="0" xfId="0" applyFont="1" applyFill="1" applyBorder="1" applyAlignment="1">
      <alignment horizontal="center" vertical="center"/>
    </xf>
    <xf numFmtId="0" fontId="21" fillId="20" borderId="0" xfId="0" applyFont="1" applyFill="1" applyBorder="1" applyAlignment="1">
      <alignment horizontal="center" vertical="center"/>
    </xf>
    <xf numFmtId="0" fontId="22" fillId="21" borderId="0" xfId="0" applyFont="1" applyFill="1" applyBorder="1" applyAlignment="1">
      <alignment horizontal="center" vertical="center"/>
    </xf>
    <xf numFmtId="0" fontId="23" fillId="11" borderId="0" xfId="0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center" vertical="center"/>
    </xf>
    <xf numFmtId="0" fontId="25" fillId="21" borderId="0" xfId="0" applyFont="1" applyFill="1" applyBorder="1" applyAlignment="1">
      <alignment horizontal="center" vertical="center"/>
    </xf>
    <xf numFmtId="0" fontId="0" fillId="22" borderId="0" xfId="0" applyFill="1" applyBorder="1"/>
    <xf numFmtId="0" fontId="0" fillId="6" borderId="0" xfId="0" applyFill="1" applyBorder="1"/>
    <xf numFmtId="0" fontId="26" fillId="22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27" fillId="6" borderId="0" xfId="0" applyFont="1" applyFill="1" applyBorder="1" applyAlignment="1">
      <alignment horizontal="center" vertical="center"/>
    </xf>
    <xf numFmtId="0" fontId="28" fillId="22" borderId="0" xfId="0" applyFont="1" applyFill="1" applyBorder="1" applyAlignment="1">
      <alignment horizontal="center" vertical="center"/>
    </xf>
    <xf numFmtId="0" fontId="29" fillId="6" borderId="0" xfId="0" applyFont="1" applyFill="1" applyBorder="1" applyAlignment="1">
      <alignment horizontal="center" vertical="center"/>
    </xf>
    <xf numFmtId="165" fontId="30" fillId="6" borderId="0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left" vertical="center"/>
    </xf>
    <xf numFmtId="0" fontId="16" fillId="11" borderId="3" xfId="0" applyFont="1" applyFill="1" applyBorder="1" applyAlignment="1">
      <alignment horizontal="left" vertical="center" wrapText="1"/>
    </xf>
    <xf numFmtId="0" fontId="16" fillId="20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2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EF9E7"/>
      <rgbColor rgb="FFFF00FF"/>
      <rgbColor rgb="FF00FFFF"/>
      <rgbColor rgb="FF800000"/>
      <rgbColor rgb="FF1E6B3C"/>
      <rgbColor rgb="FF000080"/>
      <rgbColor rgb="FF7F5000"/>
      <rgbColor rgb="FF800080"/>
      <rgbColor rgb="FF008080"/>
      <rgbColor rgb="FFDCEDDC"/>
      <rgbColor rgb="FFF7F8FA"/>
      <rgbColor rgb="FFEBF3FB"/>
      <rgbColor rgb="FFC05000"/>
      <rgbColor rgb="FFFFFBE6"/>
      <rgbColor rgb="FFDDEEFF"/>
      <rgbColor rgb="FF660066"/>
      <rgbColor rgb="FFFDECEA"/>
      <rgbColor rgb="FF1155CC"/>
      <rgbColor rgb="FFCBD5E1"/>
      <rgbColor rgb="FF000080"/>
      <rgbColor rgb="FFFF00FF"/>
      <rgbColor rgb="FFFFF8E7"/>
      <rgbColor rgb="FF00FFFF"/>
      <rgbColor rgb="FF800080"/>
      <rgbColor rgb="FF800000"/>
      <rgbColor rgb="FF008080"/>
      <rgbColor rgb="FF0000FF"/>
      <rgbColor rgb="FF00CCFF"/>
      <rgbColor rgb="FFE5F5E5"/>
      <rgbColor rgb="FFD5EAD5"/>
      <rgbColor rgb="FFFFF0D5"/>
      <rgbColor rgb="FFE2F0E8"/>
      <rgbColor rgb="FFEDE8F5"/>
      <rgbColor rgb="FFF0EDFA"/>
      <rgbColor rgb="FFFBF0E0"/>
      <rgbColor rgb="FF2E5FA3"/>
      <rgbColor rgb="FFEEF3FB"/>
      <rgbColor rgb="FFFEF3E8"/>
      <rgbColor rgb="FFFEF0E6"/>
      <rgbColor rgb="FFF0F4FB"/>
      <rgbColor rgb="FFE6781E"/>
      <rgbColor rgb="FF3B5AA0"/>
      <rgbColor rgb="FFAAAAAA"/>
      <rgbColor rgb="FF1B2B5E"/>
      <rgbColor rgb="FF339966"/>
      <rgbColor rgb="FF003300"/>
      <rgbColor rgb="FF444444"/>
      <rgbColor rgb="FFC0392B"/>
      <rgbColor rgb="FF993366"/>
      <rgbColor rgb="FF555555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155550</xdr:colOff>
      <xdr:row>1</xdr:row>
      <xdr:rowOff>152400</xdr:rowOff>
    </xdr:from>
    <xdr:to>
      <xdr:col>2</xdr:col>
      <xdr:colOff>1042910</xdr:colOff>
      <xdr:row>1</xdr:row>
      <xdr:rowOff>723720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100" y="247650"/>
          <a:ext cx="2004960" cy="571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171450</xdr:colOff>
      <xdr:row>0</xdr:row>
      <xdr:rowOff>57150</xdr:rowOff>
    </xdr:from>
    <xdr:to>
      <xdr:col>8</xdr:col>
      <xdr:colOff>1095253</xdr:colOff>
      <xdr:row>1</xdr:row>
      <xdr:rowOff>463988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99700" y="57150"/>
          <a:ext cx="1762003" cy="5020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273050</xdr:colOff>
      <xdr:row>0</xdr:row>
      <xdr:rowOff>29535</xdr:rowOff>
    </xdr:from>
    <xdr:to>
      <xdr:col>10</xdr:col>
      <xdr:colOff>987303</xdr:colOff>
      <xdr:row>1</xdr:row>
      <xdr:rowOff>436373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1300" y="29535"/>
          <a:ext cx="1762003" cy="5020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1250125</xdr:colOff>
      <xdr:row>1</xdr:row>
      <xdr:rowOff>0</xdr:rowOff>
    </xdr:from>
    <xdr:to>
      <xdr:col>6</xdr:col>
      <xdr:colOff>1187975</xdr:colOff>
      <xdr:row>1</xdr:row>
      <xdr:rowOff>380370</xdr:rowOff>
    </xdr:to>
    <xdr:pic>
      <xdr:nvPicPr>
        <xdr:cNvPr id="3" name="Imag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2875" y="95250"/>
          <a:ext cx="1334850" cy="38037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ervalle-technologies.com/cybersecurite-et-grc/gouvernance-gestion-des-risques-et-conformite/" TargetMode="External"/><Relationship Id="rId2" Type="http://schemas.openxmlformats.org/officeDocument/2006/relationships/hyperlink" Target="mailto:contact@intervalle-technologies.com" TargetMode="External"/><Relationship Id="rId1" Type="http://schemas.openxmlformats.org/officeDocument/2006/relationships/hyperlink" Target="mailto:contact@intervalle-technologies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contact@intervalle-technologie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contact@intervalle-technologies.com" TargetMode="External"/><Relationship Id="rId1" Type="http://schemas.openxmlformats.org/officeDocument/2006/relationships/hyperlink" Target="mailto:contact@intervalle-technologies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contact@intervalle-technologies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mailto:contact@intervalle-technologies.com" TargetMode="External"/><Relationship Id="rId1" Type="http://schemas.openxmlformats.org/officeDocument/2006/relationships/hyperlink" Target="mailto:contact@intervalle-technologie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showGridLines="0" showRowColHeaders="0" tabSelected="1" zoomScaleNormal="100" workbookViewId="0">
      <selection activeCell="B7" sqref="B7:L7"/>
    </sheetView>
  </sheetViews>
  <sheetFormatPr defaultColWidth="8.6328125" defaultRowHeight="14.5" x14ac:dyDescent="0.35"/>
  <cols>
    <col min="1" max="1" width="3" customWidth="1"/>
    <col min="2" max="12" width="16" customWidth="1"/>
    <col min="13" max="13" width="3" customWidth="1"/>
  </cols>
  <sheetData>
    <row r="1" spans="1:13" ht="7.5" customHeight="1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75" customHeight="1" x14ac:dyDescent="0.3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7.5" customHeight="1" x14ac:dyDescent="0.3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51.75" customHeight="1" x14ac:dyDescent="0.35">
      <c r="A4" s="15"/>
      <c r="B4" s="12" t="s">
        <v>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5"/>
    </row>
    <row r="5" spans="1:13" ht="9.75" customHeight="1" x14ac:dyDescent="0.3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39.75" customHeight="1" x14ac:dyDescent="0.35">
      <c r="A6" s="15"/>
      <c r="B6" s="11" t="s">
        <v>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5"/>
    </row>
    <row r="7" spans="1:13" ht="39.75" customHeight="1" x14ac:dyDescent="0.35">
      <c r="A7" s="16"/>
      <c r="B7" s="10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6"/>
    </row>
    <row r="8" spans="1:13" ht="13.5" customHeight="1" x14ac:dyDescent="0.3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t="27.75" customHeight="1" x14ac:dyDescent="0.35">
      <c r="A9" s="17"/>
      <c r="B9" s="9" t="s">
        <v>3</v>
      </c>
      <c r="C9" s="9"/>
      <c r="D9" s="9"/>
      <c r="E9" s="9"/>
      <c r="F9" s="9"/>
      <c r="G9" s="9"/>
      <c r="H9" s="9"/>
      <c r="I9" s="9"/>
      <c r="J9" s="9"/>
      <c r="K9" s="9"/>
      <c r="L9" s="9"/>
      <c r="M9" s="17"/>
    </row>
    <row r="10" spans="1:13" ht="30" customHeight="1" x14ac:dyDescent="0.35">
      <c r="A10" s="18"/>
      <c r="B10" s="8" t="s">
        <v>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18"/>
    </row>
    <row r="11" spans="1:13" ht="30" customHeight="1" x14ac:dyDescent="0.35">
      <c r="A11" s="18"/>
      <c r="B11" s="8" t="s">
        <v>5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18"/>
    </row>
    <row r="12" spans="1:13" ht="30" customHeight="1" x14ac:dyDescent="0.35">
      <c r="A12" s="18"/>
      <c r="B12" s="8" t="s">
        <v>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18"/>
    </row>
    <row r="13" spans="1:13" ht="13.5" customHeight="1" x14ac:dyDescent="0.3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31.5" customHeight="1" x14ac:dyDescent="0.35">
      <c r="A14" s="19"/>
      <c r="B14" s="7" t="s">
        <v>7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19"/>
    </row>
    <row r="15" spans="1:13" ht="31.5" customHeight="1" x14ac:dyDescent="0.35">
      <c r="A15" s="20"/>
      <c r="B15" s="6" t="s">
        <v>8</v>
      </c>
      <c r="C15" s="6"/>
      <c r="D15" s="6"/>
      <c r="E15" s="5" t="s">
        <v>9</v>
      </c>
      <c r="F15" s="5"/>
      <c r="G15" s="5"/>
      <c r="H15" s="5"/>
      <c r="I15" s="5"/>
      <c r="J15" s="4" t="s">
        <v>10</v>
      </c>
      <c r="K15" s="4"/>
      <c r="L15" s="4"/>
      <c r="M15" s="20"/>
    </row>
    <row r="16" spans="1:13" ht="31.5" customHeight="1" x14ac:dyDescent="0.35">
      <c r="A16" s="20"/>
      <c r="B16" s="6" t="s">
        <v>11</v>
      </c>
      <c r="C16" s="6"/>
      <c r="D16" s="6"/>
      <c r="E16" s="5" t="s">
        <v>12</v>
      </c>
      <c r="F16" s="5"/>
      <c r="G16" s="5"/>
      <c r="H16" s="5"/>
      <c r="I16" s="5"/>
      <c r="J16" s="4" t="s">
        <v>10</v>
      </c>
      <c r="K16" s="4"/>
      <c r="L16" s="4"/>
      <c r="M16" s="20"/>
    </row>
    <row r="17" spans="1:13" ht="31.5" customHeight="1" x14ac:dyDescent="0.35">
      <c r="A17" s="20"/>
      <c r="B17" s="6" t="s">
        <v>13</v>
      </c>
      <c r="C17" s="6"/>
      <c r="D17" s="6"/>
      <c r="E17" s="5" t="s">
        <v>14</v>
      </c>
      <c r="F17" s="5"/>
      <c r="G17" s="5"/>
      <c r="H17" s="5"/>
      <c r="I17" s="5"/>
      <c r="J17" s="4" t="s">
        <v>15</v>
      </c>
      <c r="K17" s="4"/>
      <c r="L17" s="4"/>
      <c r="M17" s="20"/>
    </row>
    <row r="18" spans="1:13" ht="9.75" customHeight="1" x14ac:dyDescent="0.35">
      <c r="A18" s="15"/>
      <c r="B18" s="3" t="s">
        <v>16</v>
      </c>
      <c r="C18" s="3"/>
      <c r="D18" s="3"/>
      <c r="E18" s="2" t="s">
        <v>17</v>
      </c>
      <c r="F18" s="2"/>
      <c r="G18" s="2"/>
      <c r="H18" s="2"/>
      <c r="I18" s="2"/>
      <c r="J18" s="1" t="s">
        <v>10</v>
      </c>
      <c r="K18" s="1"/>
      <c r="L18" s="1"/>
      <c r="M18" s="15"/>
    </row>
    <row r="19" spans="1:13" ht="24" customHeight="1" x14ac:dyDescent="0.35">
      <c r="A19" s="83" t="s">
        <v>18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</row>
    <row r="20" spans="1:13" ht="7.5" customHeight="1" x14ac:dyDescent="0.3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</sheetData>
  <mergeCells count="25">
    <mergeCell ref="A19:M19"/>
    <mergeCell ref="A20:M20"/>
    <mergeCell ref="B17:D17"/>
    <mergeCell ref="E17:I17"/>
    <mergeCell ref="J17:L17"/>
    <mergeCell ref="B18:D18"/>
    <mergeCell ref="E18:I18"/>
    <mergeCell ref="J18:L18"/>
    <mergeCell ref="B14:L14"/>
    <mergeCell ref="B15:D15"/>
    <mergeCell ref="E15:I15"/>
    <mergeCell ref="J15:L15"/>
    <mergeCell ref="B16:D16"/>
    <mergeCell ref="E16:I16"/>
    <mergeCell ref="J16:L16"/>
    <mergeCell ref="B7:L7"/>
    <mergeCell ref="B9:L9"/>
    <mergeCell ref="B10:L10"/>
    <mergeCell ref="B11:L11"/>
    <mergeCell ref="B12:L12"/>
    <mergeCell ref="A1:M1"/>
    <mergeCell ref="A2:M2"/>
    <mergeCell ref="A3:M3"/>
    <mergeCell ref="B4:L4"/>
    <mergeCell ref="B6:L6"/>
  </mergeCells>
  <hyperlinks>
    <hyperlink ref="J15" r:id="rId1"/>
    <hyperlink ref="J16" r:id="rId2"/>
    <hyperlink ref="J17" r:id="rId3"/>
    <hyperlink ref="J18" r:id="rId4"/>
  </hyperlinks>
  <pageMargins left="0.75" right="0.75" top="1" bottom="1" header="0.511811023622047" footer="0.511811023622047"/>
  <pageSetup paperSize="9" orientation="portrait" horizontalDpi="300" verticalDpi="30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showGridLines="0" showRowColHeaders="0" zoomScaleNormal="100" workbookViewId="0">
      <pane ySplit="5" topLeftCell="A36" activePane="bottomLeft" state="frozen"/>
      <selection pane="bottomLeft" sqref="A1:R1"/>
    </sheetView>
  </sheetViews>
  <sheetFormatPr defaultColWidth="8.6328125" defaultRowHeight="14.5" x14ac:dyDescent="0.35"/>
  <cols>
    <col min="1" max="1" width="11" customWidth="1"/>
    <col min="2" max="2" width="20" customWidth="1"/>
    <col min="3" max="3" width="38" customWidth="1"/>
    <col min="4" max="4" width="28" customWidth="1"/>
    <col min="5" max="5" width="22" customWidth="1"/>
    <col min="6" max="7" width="13" customWidth="1"/>
    <col min="8" max="8" width="12" customWidth="1"/>
    <col min="9" max="9" width="20" customWidth="1"/>
    <col min="10" max="10" width="22" customWidth="1"/>
    <col min="11" max="11" width="30" customWidth="1"/>
    <col min="12" max="13" width="22" customWidth="1"/>
    <col min="14" max="14" width="26" customWidth="1"/>
    <col min="15" max="15" width="18" customWidth="1"/>
    <col min="16" max="16" width="15" customWidth="1"/>
    <col min="17" max="17" width="28" customWidth="1"/>
    <col min="18" max="18" width="32" customWidth="1"/>
  </cols>
  <sheetData>
    <row r="1" spans="1:18" ht="7.5" customHeight="1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ht="37.5" customHeight="1" x14ac:dyDescent="0.35">
      <c r="A2" s="84" t="s">
        <v>19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pans="1:18" ht="18" customHeight="1" x14ac:dyDescent="0.35">
      <c r="A3" s="85" t="s">
        <v>20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8" ht="21.75" customHeight="1" x14ac:dyDescent="0.35">
      <c r="A4" s="86" t="s">
        <v>21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</row>
    <row r="5" spans="1:18" ht="6" customHeight="1" x14ac:dyDescent="0.35">
      <c r="A5" s="87"/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18" ht="36" customHeight="1" x14ac:dyDescent="0.35">
      <c r="A6" s="21" t="s">
        <v>22</v>
      </c>
      <c r="B6" s="21" t="s">
        <v>23</v>
      </c>
      <c r="C6" s="21" t="s">
        <v>24</v>
      </c>
      <c r="D6" s="21" t="s">
        <v>25</v>
      </c>
      <c r="E6" s="21" t="s">
        <v>26</v>
      </c>
      <c r="F6" s="21" t="s">
        <v>27</v>
      </c>
      <c r="G6" s="21" t="s">
        <v>28</v>
      </c>
      <c r="H6" s="21" t="s">
        <v>29</v>
      </c>
      <c r="I6" s="21" t="s">
        <v>30</v>
      </c>
      <c r="J6" s="21" t="s">
        <v>31</v>
      </c>
      <c r="K6" s="21" t="s">
        <v>32</v>
      </c>
      <c r="L6" s="21" t="s">
        <v>33</v>
      </c>
      <c r="M6" s="21" t="s">
        <v>34</v>
      </c>
      <c r="N6" s="21" t="s">
        <v>35</v>
      </c>
      <c r="O6" s="21" t="s">
        <v>36</v>
      </c>
      <c r="P6" s="21" t="s">
        <v>37</v>
      </c>
      <c r="Q6" s="21" t="s">
        <v>38</v>
      </c>
      <c r="R6" s="21" t="s">
        <v>39</v>
      </c>
    </row>
    <row r="7" spans="1:18" ht="30" customHeight="1" x14ac:dyDescent="0.35">
      <c r="A7" s="22" t="s">
        <v>40</v>
      </c>
      <c r="B7" s="23" t="s">
        <v>41</v>
      </c>
      <c r="C7" s="24" t="s">
        <v>42</v>
      </c>
      <c r="D7" s="25" t="s">
        <v>43</v>
      </c>
      <c r="E7" s="25" t="s">
        <v>44</v>
      </c>
      <c r="F7" s="26">
        <v>3</v>
      </c>
      <c r="G7" s="26">
        <v>4</v>
      </c>
      <c r="H7" s="27">
        <f t="shared" ref="H7:H33" si="0">F7*G7</f>
        <v>12</v>
      </c>
      <c r="I7" s="28" t="str">
        <f t="shared" ref="I7:I33" si="1">IF(H7="","",IF(H7&gt;=15,"🔴 Critical",IF(H7&gt;=9,"🟠 High",IF(H7&gt;=4,"🟡 Moderate","🟢 Low"))))</f>
        <v>🟠 High</v>
      </c>
      <c r="J7" s="29" t="str">
        <f t="shared" ref="J7:J33" si="2">IF(H7="","",IF(H7&gt;=15,"Critical",IF(H7&gt;=9,"High",IF(H7&gt;=4,"Moderate","Low"))))</f>
        <v>High</v>
      </c>
      <c r="K7" s="24" t="s">
        <v>45</v>
      </c>
      <c r="L7" s="30" t="s">
        <v>46</v>
      </c>
      <c r="M7" s="30"/>
      <c r="N7" s="24" t="s">
        <v>47</v>
      </c>
      <c r="O7" s="31" t="s">
        <v>48</v>
      </c>
      <c r="P7" s="30" t="s">
        <v>49</v>
      </c>
      <c r="Q7" s="30" t="s">
        <v>50</v>
      </c>
      <c r="R7" s="32" t="s">
        <v>51</v>
      </c>
    </row>
    <row r="8" spans="1:18" ht="30" customHeight="1" x14ac:dyDescent="0.35">
      <c r="A8" s="33" t="s">
        <v>52</v>
      </c>
      <c r="B8" s="34" t="s">
        <v>53</v>
      </c>
      <c r="C8" s="24" t="s">
        <v>54</v>
      </c>
      <c r="D8" s="25" t="s">
        <v>55</v>
      </c>
      <c r="E8" s="25" t="s">
        <v>56</v>
      </c>
      <c r="F8" s="26">
        <v>3</v>
      </c>
      <c r="G8" s="26">
        <v>5</v>
      </c>
      <c r="H8" s="35">
        <f t="shared" si="0"/>
        <v>15</v>
      </c>
      <c r="I8" s="36" t="str">
        <f t="shared" si="1"/>
        <v>🔴 Critical</v>
      </c>
      <c r="J8" s="37" t="str">
        <f t="shared" si="2"/>
        <v>Critical</v>
      </c>
      <c r="K8" s="24" t="s">
        <v>57</v>
      </c>
      <c r="L8" s="30" t="s">
        <v>46</v>
      </c>
      <c r="M8" s="30"/>
      <c r="N8" s="24" t="s">
        <v>58</v>
      </c>
      <c r="O8" s="31" t="s">
        <v>59</v>
      </c>
      <c r="P8" s="30" t="s">
        <v>49</v>
      </c>
      <c r="Q8" s="30" t="s">
        <v>60</v>
      </c>
      <c r="R8" s="38" t="s">
        <v>61</v>
      </c>
    </row>
    <row r="9" spans="1:18" ht="30" customHeight="1" x14ac:dyDescent="0.35">
      <c r="A9" s="22" t="s">
        <v>62</v>
      </c>
      <c r="B9" s="39" t="s">
        <v>63</v>
      </c>
      <c r="C9" s="24" t="s">
        <v>64</v>
      </c>
      <c r="D9" s="25" t="s">
        <v>65</v>
      </c>
      <c r="E9" s="25" t="s">
        <v>66</v>
      </c>
      <c r="F9" s="26">
        <v>3</v>
      </c>
      <c r="G9" s="26">
        <v>4</v>
      </c>
      <c r="H9" s="27">
        <f t="shared" si="0"/>
        <v>12</v>
      </c>
      <c r="I9" s="28" t="str">
        <f t="shared" si="1"/>
        <v>🟠 High</v>
      </c>
      <c r="J9" s="29" t="str">
        <f t="shared" si="2"/>
        <v>High</v>
      </c>
      <c r="K9" s="24" t="s">
        <v>67</v>
      </c>
      <c r="L9" s="30" t="s">
        <v>46</v>
      </c>
      <c r="M9" s="30"/>
      <c r="N9" s="24" t="s">
        <v>68</v>
      </c>
      <c r="O9" s="31" t="s">
        <v>69</v>
      </c>
      <c r="P9" s="30" t="s">
        <v>49</v>
      </c>
      <c r="Q9" s="30" t="s">
        <v>70</v>
      </c>
      <c r="R9" s="32" t="s">
        <v>71</v>
      </c>
    </row>
    <row r="10" spans="1:18" ht="30" customHeight="1" x14ac:dyDescent="0.35">
      <c r="A10" s="33" t="s">
        <v>72</v>
      </c>
      <c r="B10" s="39" t="s">
        <v>63</v>
      </c>
      <c r="C10" s="24" t="s">
        <v>73</v>
      </c>
      <c r="D10" s="25" t="s">
        <v>55</v>
      </c>
      <c r="E10" s="25" t="s">
        <v>56</v>
      </c>
      <c r="F10" s="26">
        <v>3</v>
      </c>
      <c r="G10" s="26">
        <v>5</v>
      </c>
      <c r="H10" s="35">
        <f t="shared" si="0"/>
        <v>15</v>
      </c>
      <c r="I10" s="36" t="str">
        <f t="shared" si="1"/>
        <v>🔴 Critical</v>
      </c>
      <c r="J10" s="37" t="str">
        <f t="shared" si="2"/>
        <v>Critical</v>
      </c>
      <c r="K10" s="24" t="s">
        <v>74</v>
      </c>
      <c r="L10" s="30" t="s">
        <v>46</v>
      </c>
      <c r="M10" s="30"/>
      <c r="N10" s="24" t="s">
        <v>75</v>
      </c>
      <c r="O10" s="31" t="s">
        <v>76</v>
      </c>
      <c r="P10" s="30" t="s">
        <v>77</v>
      </c>
      <c r="Q10" s="30" t="s">
        <v>50</v>
      </c>
      <c r="R10" s="38" t="s">
        <v>78</v>
      </c>
    </row>
    <row r="11" spans="1:18" ht="30" customHeight="1" x14ac:dyDescent="0.35">
      <c r="A11" s="22" t="s">
        <v>79</v>
      </c>
      <c r="B11" s="40" t="s">
        <v>80</v>
      </c>
      <c r="C11" s="24" t="s">
        <v>81</v>
      </c>
      <c r="D11" s="25" t="s">
        <v>82</v>
      </c>
      <c r="E11" s="25" t="s">
        <v>83</v>
      </c>
      <c r="F11" s="26">
        <v>2</v>
      </c>
      <c r="G11" s="26">
        <v>5</v>
      </c>
      <c r="H11" s="27">
        <f t="shared" si="0"/>
        <v>10</v>
      </c>
      <c r="I11" s="28" t="str">
        <f t="shared" si="1"/>
        <v>🟠 High</v>
      </c>
      <c r="J11" s="29" t="str">
        <f t="shared" si="2"/>
        <v>High</v>
      </c>
      <c r="K11" s="24" t="s">
        <v>84</v>
      </c>
      <c r="L11" s="30" t="s">
        <v>46</v>
      </c>
      <c r="M11" s="30"/>
      <c r="N11" s="24" t="s">
        <v>85</v>
      </c>
      <c r="O11" s="31" t="s">
        <v>86</v>
      </c>
      <c r="P11" s="30" t="s">
        <v>49</v>
      </c>
      <c r="Q11" s="30" t="s">
        <v>87</v>
      </c>
      <c r="R11" s="32" t="s">
        <v>88</v>
      </c>
    </row>
    <row r="12" spans="1:18" ht="30" customHeight="1" x14ac:dyDescent="0.35">
      <c r="A12" s="33" t="s">
        <v>89</v>
      </c>
      <c r="B12" s="34" t="s">
        <v>53</v>
      </c>
      <c r="C12" s="24" t="s">
        <v>90</v>
      </c>
      <c r="D12" s="25" t="s">
        <v>55</v>
      </c>
      <c r="E12" s="25" t="s">
        <v>56</v>
      </c>
      <c r="F12" s="26">
        <v>2</v>
      </c>
      <c r="G12" s="26">
        <v>5</v>
      </c>
      <c r="H12" s="35">
        <f t="shared" si="0"/>
        <v>10</v>
      </c>
      <c r="I12" s="36" t="str">
        <f t="shared" si="1"/>
        <v>🟠 High</v>
      </c>
      <c r="J12" s="37" t="str">
        <f t="shared" si="2"/>
        <v>High</v>
      </c>
      <c r="K12" s="24" t="s">
        <v>91</v>
      </c>
      <c r="L12" s="30" t="s">
        <v>46</v>
      </c>
      <c r="M12" s="30"/>
      <c r="N12" s="24" t="s">
        <v>92</v>
      </c>
      <c r="O12" s="31" t="s">
        <v>59</v>
      </c>
      <c r="P12" s="30" t="s">
        <v>77</v>
      </c>
      <c r="Q12" s="30" t="s">
        <v>50</v>
      </c>
      <c r="R12" s="38" t="s">
        <v>93</v>
      </c>
    </row>
    <row r="13" spans="1:18" ht="30" customHeight="1" x14ac:dyDescent="0.35">
      <c r="A13" s="22" t="s">
        <v>94</v>
      </c>
      <c r="B13" s="41" t="s">
        <v>95</v>
      </c>
      <c r="C13" s="24" t="s">
        <v>96</v>
      </c>
      <c r="D13" s="25" t="s">
        <v>97</v>
      </c>
      <c r="E13" s="25" t="s">
        <v>98</v>
      </c>
      <c r="F13" s="26">
        <v>3</v>
      </c>
      <c r="G13" s="26">
        <v>3</v>
      </c>
      <c r="H13" s="27">
        <f t="shared" si="0"/>
        <v>9</v>
      </c>
      <c r="I13" s="28" t="str">
        <f t="shared" si="1"/>
        <v>🟠 High</v>
      </c>
      <c r="J13" s="29" t="str">
        <f t="shared" si="2"/>
        <v>High</v>
      </c>
      <c r="K13" s="24" t="s">
        <v>99</v>
      </c>
      <c r="L13" s="30" t="s">
        <v>46</v>
      </c>
      <c r="M13" s="30"/>
      <c r="N13" s="24" t="s">
        <v>100</v>
      </c>
      <c r="O13" s="31" t="s">
        <v>101</v>
      </c>
      <c r="P13" s="30" t="s">
        <v>49</v>
      </c>
      <c r="Q13" s="30" t="s">
        <v>102</v>
      </c>
      <c r="R13" s="32"/>
    </row>
    <row r="14" spans="1:18" ht="30" customHeight="1" x14ac:dyDescent="0.35">
      <c r="A14" s="33" t="s">
        <v>103</v>
      </c>
      <c r="B14" s="42" t="s">
        <v>104</v>
      </c>
      <c r="C14" s="24" t="s">
        <v>105</v>
      </c>
      <c r="D14" s="25" t="s">
        <v>106</v>
      </c>
      <c r="E14" s="25" t="s">
        <v>107</v>
      </c>
      <c r="F14" s="26">
        <v>3</v>
      </c>
      <c r="G14" s="26">
        <v>4</v>
      </c>
      <c r="H14" s="35">
        <f t="shared" si="0"/>
        <v>12</v>
      </c>
      <c r="I14" s="36" t="str">
        <f t="shared" si="1"/>
        <v>🟠 High</v>
      </c>
      <c r="J14" s="37" t="str">
        <f t="shared" si="2"/>
        <v>High</v>
      </c>
      <c r="K14" s="24" t="s">
        <v>108</v>
      </c>
      <c r="L14" s="30" t="s">
        <v>46</v>
      </c>
      <c r="M14" s="30"/>
      <c r="N14" s="24" t="s">
        <v>109</v>
      </c>
      <c r="O14" s="31" t="s">
        <v>110</v>
      </c>
      <c r="P14" s="30" t="s">
        <v>77</v>
      </c>
      <c r="Q14" s="30" t="s">
        <v>50</v>
      </c>
      <c r="R14" s="38" t="s">
        <v>111</v>
      </c>
    </row>
    <row r="15" spans="1:18" ht="30" customHeight="1" x14ac:dyDescent="0.35">
      <c r="A15" s="22" t="s">
        <v>112</v>
      </c>
      <c r="B15" s="34" t="s">
        <v>53</v>
      </c>
      <c r="C15" s="24" t="s">
        <v>113</v>
      </c>
      <c r="D15" s="25" t="s">
        <v>55</v>
      </c>
      <c r="E15" s="25" t="s">
        <v>114</v>
      </c>
      <c r="F15" s="26">
        <v>4</v>
      </c>
      <c r="G15" s="26">
        <v>3</v>
      </c>
      <c r="H15" s="27">
        <f t="shared" si="0"/>
        <v>12</v>
      </c>
      <c r="I15" s="28" t="str">
        <f t="shared" si="1"/>
        <v>🟠 High</v>
      </c>
      <c r="J15" s="29" t="str">
        <f t="shared" si="2"/>
        <v>High</v>
      </c>
      <c r="K15" s="24" t="s">
        <v>115</v>
      </c>
      <c r="L15" s="30" t="s">
        <v>46</v>
      </c>
      <c r="M15" s="30"/>
      <c r="N15" s="24" t="s">
        <v>116</v>
      </c>
      <c r="O15" s="31" t="s">
        <v>69</v>
      </c>
      <c r="P15" s="30" t="s">
        <v>49</v>
      </c>
      <c r="Q15" s="30" t="s">
        <v>70</v>
      </c>
      <c r="R15" s="32" t="s">
        <v>117</v>
      </c>
    </row>
    <row r="16" spans="1:18" ht="30" customHeight="1" x14ac:dyDescent="0.35">
      <c r="A16" s="33" t="s">
        <v>118</v>
      </c>
      <c r="B16" s="39" t="s">
        <v>63</v>
      </c>
      <c r="C16" s="24" t="s">
        <v>119</v>
      </c>
      <c r="D16" s="25" t="s">
        <v>55</v>
      </c>
      <c r="E16" s="25" t="s">
        <v>56</v>
      </c>
      <c r="F16" s="26">
        <v>2</v>
      </c>
      <c r="G16" s="26">
        <v>5</v>
      </c>
      <c r="H16" s="35">
        <f t="shared" si="0"/>
        <v>10</v>
      </c>
      <c r="I16" s="36" t="str">
        <f t="shared" si="1"/>
        <v>🟠 High</v>
      </c>
      <c r="J16" s="37" t="str">
        <f t="shared" si="2"/>
        <v>High</v>
      </c>
      <c r="K16" s="24" t="s">
        <v>120</v>
      </c>
      <c r="L16" s="30" t="s">
        <v>46</v>
      </c>
      <c r="M16" s="30"/>
      <c r="N16" s="24" t="s">
        <v>121</v>
      </c>
      <c r="O16" s="31" t="s">
        <v>59</v>
      </c>
      <c r="P16" s="30" t="s">
        <v>77</v>
      </c>
      <c r="Q16" s="30" t="s">
        <v>50</v>
      </c>
      <c r="R16" s="38"/>
    </row>
    <row r="17" spans="1:18" ht="30" customHeight="1" x14ac:dyDescent="0.35">
      <c r="A17" s="22" t="s">
        <v>122</v>
      </c>
      <c r="B17" s="43" t="s">
        <v>123</v>
      </c>
      <c r="C17" s="24" t="s">
        <v>124</v>
      </c>
      <c r="D17" s="25" t="s">
        <v>125</v>
      </c>
      <c r="E17" s="25" t="s">
        <v>126</v>
      </c>
      <c r="F17" s="26">
        <v>2</v>
      </c>
      <c r="G17" s="26">
        <v>3</v>
      </c>
      <c r="H17" s="27">
        <f t="shared" si="0"/>
        <v>6</v>
      </c>
      <c r="I17" s="28" t="str">
        <f t="shared" si="1"/>
        <v>🟡 Moderate</v>
      </c>
      <c r="J17" s="29" t="str">
        <f t="shared" si="2"/>
        <v>Moderate</v>
      </c>
      <c r="K17" s="24" t="s">
        <v>127</v>
      </c>
      <c r="L17" s="30" t="s">
        <v>128</v>
      </c>
      <c r="M17" s="30"/>
      <c r="N17" s="24" t="s">
        <v>129</v>
      </c>
      <c r="O17" s="31" t="s">
        <v>48</v>
      </c>
      <c r="P17" s="30" t="s">
        <v>77</v>
      </c>
      <c r="Q17" s="30" t="s">
        <v>130</v>
      </c>
      <c r="R17" s="32" t="s">
        <v>131</v>
      </c>
    </row>
    <row r="18" spans="1:18" ht="30" customHeight="1" x14ac:dyDescent="0.35">
      <c r="A18" s="33" t="s">
        <v>132</v>
      </c>
      <c r="B18" s="44" t="s">
        <v>133</v>
      </c>
      <c r="C18" s="24" t="s">
        <v>134</v>
      </c>
      <c r="D18" s="25" t="s">
        <v>135</v>
      </c>
      <c r="E18" s="25" t="s">
        <v>133</v>
      </c>
      <c r="F18" s="26">
        <v>1</v>
      </c>
      <c r="G18" s="26">
        <v>5</v>
      </c>
      <c r="H18" s="35">
        <f t="shared" si="0"/>
        <v>5</v>
      </c>
      <c r="I18" s="36" t="str">
        <f t="shared" si="1"/>
        <v>🟡 Moderate</v>
      </c>
      <c r="J18" s="37" t="str">
        <f t="shared" si="2"/>
        <v>Moderate</v>
      </c>
      <c r="K18" s="24" t="s">
        <v>136</v>
      </c>
      <c r="L18" s="30" t="s">
        <v>137</v>
      </c>
      <c r="M18" s="30"/>
      <c r="N18" s="24" t="s">
        <v>138</v>
      </c>
      <c r="O18" s="31" t="s">
        <v>69</v>
      </c>
      <c r="P18" s="30" t="s">
        <v>77</v>
      </c>
      <c r="Q18" s="30" t="s">
        <v>102</v>
      </c>
      <c r="R18" s="38" t="s">
        <v>139</v>
      </c>
    </row>
    <row r="19" spans="1:18" ht="30" customHeight="1" x14ac:dyDescent="0.35">
      <c r="A19" s="22" t="s">
        <v>140</v>
      </c>
      <c r="B19" s="34" t="s">
        <v>53</v>
      </c>
      <c r="C19" s="24" t="s">
        <v>141</v>
      </c>
      <c r="D19" s="25" t="s">
        <v>55</v>
      </c>
      <c r="E19" s="25" t="s">
        <v>56</v>
      </c>
      <c r="F19" s="26">
        <v>2</v>
      </c>
      <c r="G19" s="26">
        <v>4</v>
      </c>
      <c r="H19" s="27">
        <f t="shared" si="0"/>
        <v>8</v>
      </c>
      <c r="I19" s="28" t="str">
        <f t="shared" si="1"/>
        <v>🟡 Moderate</v>
      </c>
      <c r="J19" s="29" t="str">
        <f t="shared" si="2"/>
        <v>Moderate</v>
      </c>
      <c r="K19" s="24" t="s">
        <v>142</v>
      </c>
      <c r="L19" s="30" t="s">
        <v>46</v>
      </c>
      <c r="M19" s="30"/>
      <c r="N19" s="24" t="s">
        <v>143</v>
      </c>
      <c r="O19" s="31" t="s">
        <v>144</v>
      </c>
      <c r="P19" s="30" t="s">
        <v>77</v>
      </c>
      <c r="Q19" s="30" t="s">
        <v>50</v>
      </c>
      <c r="R19" s="32"/>
    </row>
    <row r="20" spans="1:18" ht="30" customHeight="1" x14ac:dyDescent="0.35">
      <c r="A20" s="33" t="s">
        <v>145</v>
      </c>
      <c r="B20" s="45" t="s">
        <v>146</v>
      </c>
      <c r="C20" s="24" t="s">
        <v>147</v>
      </c>
      <c r="D20" s="25" t="s">
        <v>97</v>
      </c>
      <c r="E20" s="25" t="s">
        <v>126</v>
      </c>
      <c r="F20" s="26">
        <v>2</v>
      </c>
      <c r="G20" s="26">
        <v>3</v>
      </c>
      <c r="H20" s="35">
        <f t="shared" si="0"/>
        <v>6</v>
      </c>
      <c r="I20" s="36" t="str">
        <f t="shared" si="1"/>
        <v>🟡 Moderate</v>
      </c>
      <c r="J20" s="37" t="str">
        <f t="shared" si="2"/>
        <v>Moderate</v>
      </c>
      <c r="K20" s="24" t="s">
        <v>148</v>
      </c>
      <c r="L20" s="30" t="s">
        <v>46</v>
      </c>
      <c r="M20" s="30"/>
      <c r="N20" s="24" t="s">
        <v>149</v>
      </c>
      <c r="O20" s="31" t="s">
        <v>59</v>
      </c>
      <c r="P20" s="30" t="s">
        <v>49</v>
      </c>
      <c r="Q20" s="30" t="s">
        <v>87</v>
      </c>
      <c r="R20" s="38"/>
    </row>
    <row r="21" spans="1:18" ht="30" customHeight="1" x14ac:dyDescent="0.35">
      <c r="A21" s="22" t="s">
        <v>150</v>
      </c>
      <c r="B21" s="39" t="s">
        <v>63</v>
      </c>
      <c r="C21" s="24" t="s">
        <v>151</v>
      </c>
      <c r="D21" s="25" t="s">
        <v>82</v>
      </c>
      <c r="E21" s="25" t="s">
        <v>83</v>
      </c>
      <c r="F21" s="26">
        <v>2</v>
      </c>
      <c r="G21" s="26">
        <v>4</v>
      </c>
      <c r="H21" s="27">
        <f t="shared" si="0"/>
        <v>8</v>
      </c>
      <c r="I21" s="28" t="str">
        <f t="shared" si="1"/>
        <v>🟡 Moderate</v>
      </c>
      <c r="J21" s="29" t="str">
        <f t="shared" si="2"/>
        <v>Moderate</v>
      </c>
      <c r="K21" s="24" t="s">
        <v>152</v>
      </c>
      <c r="L21" s="30" t="s">
        <v>137</v>
      </c>
      <c r="M21" s="30"/>
      <c r="N21" s="24" t="s">
        <v>153</v>
      </c>
      <c r="O21" s="31" t="s">
        <v>76</v>
      </c>
      <c r="P21" s="30" t="s">
        <v>77</v>
      </c>
      <c r="Q21" s="30" t="s">
        <v>130</v>
      </c>
      <c r="R21" s="32"/>
    </row>
    <row r="22" spans="1:18" ht="27.75" customHeight="1" x14ac:dyDescent="0.35">
      <c r="A22" s="46" t="s">
        <v>154</v>
      </c>
      <c r="B22" s="25"/>
      <c r="C22" s="25"/>
      <c r="D22" s="25"/>
      <c r="E22" s="25"/>
      <c r="F22" s="25"/>
      <c r="G22" s="25"/>
      <c r="H22" s="47">
        <f t="shared" si="0"/>
        <v>0</v>
      </c>
      <c r="I22" s="48" t="str">
        <f t="shared" si="1"/>
        <v>🟢 Low</v>
      </c>
      <c r="J22" s="48" t="str">
        <f t="shared" si="2"/>
        <v>Low</v>
      </c>
      <c r="K22" s="25"/>
      <c r="L22" s="25"/>
      <c r="M22" s="25"/>
      <c r="N22" s="25"/>
      <c r="O22" s="25"/>
      <c r="P22" s="25"/>
      <c r="Q22" s="25"/>
      <c r="R22" s="25"/>
    </row>
    <row r="23" spans="1:18" ht="27.75" customHeight="1" x14ac:dyDescent="0.35">
      <c r="A23" s="46" t="s">
        <v>155</v>
      </c>
      <c r="B23" s="25"/>
      <c r="C23" s="25"/>
      <c r="D23" s="25"/>
      <c r="E23" s="25"/>
      <c r="F23" s="25"/>
      <c r="G23" s="25"/>
      <c r="H23" s="47">
        <f t="shared" si="0"/>
        <v>0</v>
      </c>
      <c r="I23" s="48" t="str">
        <f t="shared" si="1"/>
        <v>🟢 Low</v>
      </c>
      <c r="J23" s="48" t="str">
        <f t="shared" si="2"/>
        <v>Low</v>
      </c>
      <c r="K23" s="25"/>
      <c r="L23" s="25"/>
      <c r="M23" s="25"/>
      <c r="N23" s="25"/>
      <c r="O23" s="25"/>
      <c r="P23" s="25"/>
      <c r="Q23" s="25"/>
      <c r="R23" s="25"/>
    </row>
    <row r="24" spans="1:18" ht="27.75" customHeight="1" x14ac:dyDescent="0.35">
      <c r="A24" s="46" t="s">
        <v>156</v>
      </c>
      <c r="B24" s="25"/>
      <c r="C24" s="25"/>
      <c r="D24" s="25"/>
      <c r="E24" s="25"/>
      <c r="F24" s="25"/>
      <c r="G24" s="25"/>
      <c r="H24" s="47">
        <f t="shared" si="0"/>
        <v>0</v>
      </c>
      <c r="I24" s="48" t="str">
        <f t="shared" si="1"/>
        <v>🟢 Low</v>
      </c>
      <c r="J24" s="48" t="str">
        <f t="shared" si="2"/>
        <v>Low</v>
      </c>
      <c r="K24" s="25"/>
      <c r="L24" s="25"/>
      <c r="M24" s="25"/>
      <c r="N24" s="25"/>
      <c r="O24" s="25"/>
      <c r="P24" s="25"/>
      <c r="Q24" s="25"/>
      <c r="R24" s="25"/>
    </row>
    <row r="25" spans="1:18" ht="27.75" customHeight="1" x14ac:dyDescent="0.35">
      <c r="A25" s="46" t="s">
        <v>157</v>
      </c>
      <c r="B25" s="25"/>
      <c r="C25" s="25"/>
      <c r="D25" s="25"/>
      <c r="E25" s="25"/>
      <c r="F25" s="25"/>
      <c r="G25" s="25"/>
      <c r="H25" s="47">
        <f t="shared" si="0"/>
        <v>0</v>
      </c>
      <c r="I25" s="48" t="str">
        <f t="shared" si="1"/>
        <v>🟢 Low</v>
      </c>
      <c r="J25" s="48" t="str">
        <f t="shared" si="2"/>
        <v>Low</v>
      </c>
      <c r="K25" s="25"/>
      <c r="L25" s="25"/>
      <c r="M25" s="25"/>
      <c r="N25" s="25"/>
      <c r="O25" s="25"/>
      <c r="P25" s="25"/>
      <c r="Q25" s="25"/>
      <c r="R25" s="25"/>
    </row>
    <row r="26" spans="1:18" ht="27.75" customHeight="1" x14ac:dyDescent="0.35">
      <c r="A26" s="46" t="s">
        <v>158</v>
      </c>
      <c r="B26" s="25"/>
      <c r="C26" s="25"/>
      <c r="D26" s="25"/>
      <c r="E26" s="25"/>
      <c r="F26" s="25"/>
      <c r="G26" s="25"/>
      <c r="H26" s="47">
        <f t="shared" si="0"/>
        <v>0</v>
      </c>
      <c r="I26" s="48" t="str">
        <f t="shared" si="1"/>
        <v>🟢 Low</v>
      </c>
      <c r="J26" s="48" t="str">
        <f t="shared" si="2"/>
        <v>Low</v>
      </c>
      <c r="K26" s="25"/>
      <c r="L26" s="25"/>
      <c r="M26" s="25"/>
      <c r="N26" s="25"/>
      <c r="O26" s="25"/>
      <c r="P26" s="25"/>
      <c r="Q26" s="25"/>
      <c r="R26" s="25"/>
    </row>
    <row r="27" spans="1:18" ht="27.75" customHeight="1" x14ac:dyDescent="0.35">
      <c r="A27" s="46" t="s">
        <v>159</v>
      </c>
      <c r="B27" s="25"/>
      <c r="C27" s="25"/>
      <c r="D27" s="25"/>
      <c r="E27" s="25"/>
      <c r="F27" s="25"/>
      <c r="G27" s="25"/>
      <c r="H27" s="47">
        <f t="shared" si="0"/>
        <v>0</v>
      </c>
      <c r="I27" s="48" t="str">
        <f t="shared" si="1"/>
        <v>🟢 Low</v>
      </c>
      <c r="J27" s="48" t="str">
        <f t="shared" si="2"/>
        <v>Low</v>
      </c>
      <c r="K27" s="25"/>
      <c r="L27" s="25"/>
      <c r="M27" s="25"/>
      <c r="N27" s="25"/>
      <c r="O27" s="25"/>
      <c r="P27" s="25"/>
      <c r="Q27" s="25"/>
      <c r="R27" s="25"/>
    </row>
    <row r="28" spans="1:18" ht="27.75" customHeight="1" x14ac:dyDescent="0.35">
      <c r="A28" s="46" t="s">
        <v>160</v>
      </c>
      <c r="B28" s="25"/>
      <c r="C28" s="25"/>
      <c r="D28" s="25"/>
      <c r="E28" s="25"/>
      <c r="F28" s="25"/>
      <c r="G28" s="25"/>
      <c r="H28" s="47">
        <f t="shared" si="0"/>
        <v>0</v>
      </c>
      <c r="I28" s="48" t="str">
        <f t="shared" si="1"/>
        <v>🟢 Low</v>
      </c>
      <c r="J28" s="48" t="str">
        <f t="shared" si="2"/>
        <v>Low</v>
      </c>
      <c r="K28" s="25"/>
      <c r="L28" s="25"/>
      <c r="M28" s="25"/>
      <c r="N28" s="25"/>
      <c r="O28" s="25"/>
      <c r="P28" s="25"/>
      <c r="Q28" s="25"/>
      <c r="R28" s="25"/>
    </row>
    <row r="29" spans="1:18" ht="27.75" customHeight="1" x14ac:dyDescent="0.35">
      <c r="A29" s="46" t="s">
        <v>161</v>
      </c>
      <c r="B29" s="25"/>
      <c r="C29" s="25"/>
      <c r="D29" s="25"/>
      <c r="E29" s="25"/>
      <c r="F29" s="25"/>
      <c r="G29" s="25"/>
      <c r="H29" s="47">
        <f t="shared" si="0"/>
        <v>0</v>
      </c>
      <c r="I29" s="48" t="str">
        <f t="shared" si="1"/>
        <v>🟢 Low</v>
      </c>
      <c r="J29" s="48" t="str">
        <f t="shared" si="2"/>
        <v>Low</v>
      </c>
      <c r="K29" s="25"/>
      <c r="L29" s="25"/>
      <c r="M29" s="25"/>
      <c r="N29" s="25"/>
      <c r="O29" s="25"/>
      <c r="P29" s="25"/>
      <c r="Q29" s="25"/>
      <c r="R29" s="25"/>
    </row>
    <row r="30" spans="1:18" ht="27.75" customHeight="1" x14ac:dyDescent="0.35">
      <c r="A30" s="46" t="s">
        <v>162</v>
      </c>
      <c r="B30" s="25"/>
      <c r="C30" s="25"/>
      <c r="D30" s="25"/>
      <c r="E30" s="25"/>
      <c r="F30" s="25"/>
      <c r="G30" s="25"/>
      <c r="H30" s="47">
        <f t="shared" si="0"/>
        <v>0</v>
      </c>
      <c r="I30" s="48" t="str">
        <f t="shared" si="1"/>
        <v>🟢 Low</v>
      </c>
      <c r="J30" s="48" t="str">
        <f t="shared" si="2"/>
        <v>Low</v>
      </c>
      <c r="K30" s="25"/>
      <c r="L30" s="25"/>
      <c r="M30" s="25"/>
      <c r="N30" s="25"/>
      <c r="O30" s="25"/>
      <c r="P30" s="25"/>
      <c r="Q30" s="25"/>
      <c r="R30" s="25"/>
    </row>
    <row r="31" spans="1:18" ht="27.75" customHeight="1" x14ac:dyDescent="0.35">
      <c r="A31" s="46" t="s">
        <v>163</v>
      </c>
      <c r="B31" s="25"/>
      <c r="C31" s="25"/>
      <c r="D31" s="25"/>
      <c r="E31" s="25"/>
      <c r="F31" s="25"/>
      <c r="G31" s="25"/>
      <c r="H31" s="47">
        <f t="shared" si="0"/>
        <v>0</v>
      </c>
      <c r="I31" s="48" t="str">
        <f t="shared" si="1"/>
        <v>🟢 Low</v>
      </c>
      <c r="J31" s="48" t="str">
        <f t="shared" si="2"/>
        <v>Low</v>
      </c>
      <c r="K31" s="25"/>
      <c r="L31" s="25"/>
      <c r="M31" s="25"/>
      <c r="N31" s="25"/>
      <c r="O31" s="25"/>
      <c r="P31" s="25"/>
      <c r="Q31" s="25"/>
      <c r="R31" s="25"/>
    </row>
    <row r="32" spans="1:18" ht="27.75" customHeight="1" x14ac:dyDescent="0.35">
      <c r="A32" s="46" t="s">
        <v>164</v>
      </c>
      <c r="B32" s="25"/>
      <c r="C32" s="25"/>
      <c r="D32" s="25"/>
      <c r="E32" s="25"/>
      <c r="F32" s="25"/>
      <c r="G32" s="25"/>
      <c r="H32" s="47">
        <f t="shared" si="0"/>
        <v>0</v>
      </c>
      <c r="I32" s="48" t="str">
        <f t="shared" si="1"/>
        <v>🟢 Low</v>
      </c>
      <c r="J32" s="48" t="str">
        <f t="shared" si="2"/>
        <v>Low</v>
      </c>
      <c r="K32" s="25"/>
      <c r="L32" s="25"/>
      <c r="M32" s="25"/>
      <c r="N32" s="25"/>
      <c r="O32" s="25"/>
      <c r="P32" s="25"/>
      <c r="Q32" s="25"/>
      <c r="R32" s="25"/>
    </row>
    <row r="33" spans="1:18" ht="27.75" customHeight="1" x14ac:dyDescent="0.35">
      <c r="A33" s="46" t="s">
        <v>165</v>
      </c>
      <c r="B33" s="25"/>
      <c r="C33" s="25"/>
      <c r="D33" s="25"/>
      <c r="E33" s="25"/>
      <c r="F33" s="25"/>
      <c r="G33" s="25"/>
      <c r="H33" s="47">
        <f t="shared" si="0"/>
        <v>0</v>
      </c>
      <c r="I33" s="48" t="str">
        <f t="shared" si="1"/>
        <v>🟢 Low</v>
      </c>
      <c r="J33" s="48" t="str">
        <f t="shared" si="2"/>
        <v>Low</v>
      </c>
      <c r="K33" s="25"/>
      <c r="L33" s="25"/>
      <c r="M33" s="25"/>
      <c r="N33" s="25"/>
      <c r="O33" s="25"/>
      <c r="P33" s="25"/>
      <c r="Q33" s="25"/>
      <c r="R33" s="25"/>
    </row>
    <row r="36" spans="1:18" ht="19.5" customHeight="1" x14ac:dyDescent="0.35">
      <c r="A36" s="88" t="s">
        <v>166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</row>
    <row r="37" spans="1:18" ht="19.5" customHeight="1" x14ac:dyDescent="0.35">
      <c r="A37" s="89" t="s">
        <v>167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</row>
  </sheetData>
  <mergeCells count="7">
    <mergeCell ref="A36:R36"/>
    <mergeCell ref="A37:R37"/>
    <mergeCell ref="A1:R1"/>
    <mergeCell ref="A2:M2"/>
    <mergeCell ref="A3:M3"/>
    <mergeCell ref="A4:R4"/>
    <mergeCell ref="A5:R5"/>
  </mergeCells>
  <conditionalFormatting sqref="H7:H34">
    <cfRule type="colorScale" priority="2">
      <colorScale>
        <cfvo type="num" val="1"/>
        <cfvo type="num" val="9"/>
        <cfvo type="num" val="25"/>
        <color rgb="FF63BE7B"/>
        <color rgb="FFFFEB84"/>
        <color rgb="FFF8696B"/>
      </colorScale>
    </cfRule>
  </conditionalFormatting>
  <dataValidations count="4">
    <dataValidation type="list" allowBlank="1" sqref="B7:B33">
      <formula1>"Strategic,Operational,Financial,IT / Cybersecurity,Regulatory / Compliance,HR / People,Environmental / ESG,Third-Party / Vendor,Legal"</formula1>
      <formula2>0</formula2>
    </dataValidation>
    <dataValidation type="list" allowBlank="1" sqref="F7:G33">
      <formula1>"1,2,3,4,5"</formula1>
      <formula2>0</formula2>
    </dataValidation>
    <dataValidation type="list" allowBlank="1" sqref="L7:L33">
      <formula1>"Mitigate,Transfer,Avoid,Accept"</formula1>
      <formula2>0</formula2>
    </dataValidation>
    <dataValidation type="list" allowBlank="1" sqref="P7:P33">
      <formula1>"Identified,In Progress,Treated,Accepted,Closed,On Hold"</formula1>
      <formula2>0</formula2>
    </dataValidation>
  </dataValidations>
  <hyperlinks>
    <hyperlink ref="A36" r:id="rId1"/>
    <hyperlink ref="A37" r:id="rId2"/>
  </hyperlinks>
  <pageMargins left="0.75" right="0.75" top="1" bottom="1" header="0.511811023622047" footer="0.511811023622047"/>
  <pageSetup paperSize="9" orientation="portrait" horizontalDpi="300" verticalDpi="30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showRowColHeaders="0" topLeftCell="E1" zoomScaleNormal="100" workbookViewId="0">
      <selection activeCell="A2" sqref="A2:K2"/>
    </sheetView>
  </sheetViews>
  <sheetFormatPr defaultColWidth="8.6328125" defaultRowHeight="14.5" x14ac:dyDescent="0.35"/>
  <cols>
    <col min="1" max="1" width="3" customWidth="1"/>
    <col min="2" max="2" width="34" customWidth="1"/>
    <col min="3" max="3" width="18" customWidth="1"/>
    <col min="4" max="17" width="15" customWidth="1"/>
  </cols>
  <sheetData>
    <row r="1" spans="1:12" ht="7.5" customHeight="1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ht="37.5" customHeight="1" x14ac:dyDescent="0.35">
      <c r="A2" s="84" t="s">
        <v>168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pans="1:12" ht="18" customHeight="1" x14ac:dyDescent="0.35">
      <c r="A3" s="85" t="s">
        <v>169</v>
      </c>
      <c r="B3" s="85"/>
      <c r="C3" s="85"/>
      <c r="D3" s="85"/>
      <c r="E3" s="85"/>
      <c r="F3" s="85"/>
      <c r="G3" s="85"/>
      <c r="H3" s="85"/>
      <c r="I3" s="85"/>
      <c r="J3" s="85"/>
      <c r="K3" s="85"/>
    </row>
    <row r="4" spans="1:12" ht="4.5" customHeight="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2" ht="9.75" customHeight="1" x14ac:dyDescent="0.35">
      <c r="B6" s="90"/>
      <c r="C6" s="90"/>
      <c r="D6" s="90"/>
      <c r="F6" s="91"/>
      <c r="G6" s="91"/>
      <c r="H6" s="91"/>
      <c r="J6" s="92"/>
      <c r="K6" s="92"/>
      <c r="L6" s="92"/>
    </row>
    <row r="7" spans="1:12" ht="30" customHeight="1" x14ac:dyDescent="0.35">
      <c r="B7" s="93" t="s">
        <v>170</v>
      </c>
      <c r="C7" s="93"/>
      <c r="D7" s="93"/>
      <c r="F7" s="94" t="s">
        <v>171</v>
      </c>
      <c r="G7" s="94"/>
      <c r="H7" s="94"/>
      <c r="J7" s="95" t="s">
        <v>172</v>
      </c>
      <c r="K7" s="95"/>
      <c r="L7" s="95"/>
    </row>
    <row r="8" spans="1:12" ht="43.5" customHeight="1" x14ac:dyDescent="0.35">
      <c r="B8" s="96">
        <f>COUNTIF('📊 Risk Register'!H7:H34,"&gt;=15")</f>
        <v>2</v>
      </c>
      <c r="C8" s="96"/>
      <c r="D8" s="96"/>
      <c r="F8" s="97">
        <f>COUNTIFS('📊 Risk Register'!H7:H34,"&gt;=9",'📊 Risk Register'!H7:H34,"&lt;15")</f>
        <v>8</v>
      </c>
      <c r="G8" s="97"/>
      <c r="H8" s="97"/>
      <c r="J8" s="98">
        <f>COUNTIFS('📊 Risk Register'!H7:H34,"&gt;=4",'📊 Risk Register'!H7:H34,"&lt;9")</f>
        <v>5</v>
      </c>
      <c r="K8" s="98"/>
      <c r="L8" s="98"/>
    </row>
    <row r="9" spans="1:12" ht="19.5" customHeight="1" x14ac:dyDescent="0.35">
      <c r="B9" s="90"/>
      <c r="C9" s="90"/>
      <c r="D9" s="90"/>
      <c r="F9" s="91"/>
      <c r="G9" s="91"/>
      <c r="H9" s="91"/>
      <c r="J9" s="92"/>
      <c r="K9" s="92"/>
      <c r="L9" s="92"/>
    </row>
    <row r="10" spans="1:12" ht="9.75" customHeight="1" x14ac:dyDescent="0.35">
      <c r="B10" s="90"/>
      <c r="C10" s="90"/>
      <c r="D10" s="90"/>
      <c r="F10" s="91"/>
      <c r="G10" s="91"/>
      <c r="H10" s="91"/>
      <c r="J10" s="92"/>
      <c r="K10" s="92"/>
      <c r="L10" s="92"/>
    </row>
    <row r="12" spans="1:12" ht="9.75" customHeight="1" x14ac:dyDescent="0.35">
      <c r="B12" s="99"/>
      <c r="C12" s="99"/>
      <c r="D12" s="99"/>
      <c r="F12" s="100"/>
      <c r="G12" s="100"/>
      <c r="H12" s="100"/>
      <c r="J12" s="100"/>
      <c r="K12" s="100"/>
      <c r="L12" s="100"/>
    </row>
    <row r="13" spans="1:12" ht="30" customHeight="1" x14ac:dyDescent="0.35">
      <c r="B13" s="101" t="s">
        <v>173</v>
      </c>
      <c r="C13" s="101"/>
      <c r="D13" s="101"/>
      <c r="F13" s="102" t="s">
        <v>174</v>
      </c>
      <c r="G13" s="102"/>
      <c r="H13" s="102"/>
      <c r="J13" s="103" t="s">
        <v>175</v>
      </c>
      <c r="K13" s="103"/>
      <c r="L13" s="103"/>
    </row>
    <row r="14" spans="1:12" ht="43.5" customHeight="1" x14ac:dyDescent="0.35">
      <c r="B14" s="104">
        <f>COUNTIF('📊 Risk Register'!H7:H34,"&lt;4")</f>
        <v>12</v>
      </c>
      <c r="C14" s="104"/>
      <c r="D14" s="104"/>
      <c r="F14" s="105">
        <f>COUNTA('📊 Risk Register'!A7:A33)</f>
        <v>27</v>
      </c>
      <c r="G14" s="105"/>
      <c r="H14" s="105"/>
      <c r="J14" s="106">
        <f>IFERROR(AVERAGEIF('📊 Risk Register'!H7:H34,"&gt;0",'📊 Risk Register'!H7:H34),0)</f>
        <v>10</v>
      </c>
      <c r="K14" s="106"/>
      <c r="L14" s="106"/>
    </row>
    <row r="15" spans="1:12" ht="19.5" customHeight="1" x14ac:dyDescent="0.35">
      <c r="B15" s="99"/>
      <c r="C15" s="99"/>
      <c r="D15" s="99"/>
      <c r="F15" s="100"/>
      <c r="G15" s="100"/>
      <c r="H15" s="100"/>
      <c r="J15" s="100"/>
      <c r="K15" s="100"/>
      <c r="L15" s="100"/>
    </row>
    <row r="16" spans="1:12" ht="9.75" customHeight="1" x14ac:dyDescent="0.35">
      <c r="B16" s="99"/>
      <c r="C16" s="99"/>
      <c r="D16" s="99"/>
      <c r="F16" s="100"/>
      <c r="G16" s="100"/>
      <c r="H16" s="100"/>
      <c r="J16" s="100"/>
      <c r="K16" s="100"/>
      <c r="L16" s="100"/>
    </row>
    <row r="22" spans="2:10" ht="25.5" customHeight="1" x14ac:dyDescent="0.35">
      <c r="B22" s="9" t="s">
        <v>176</v>
      </c>
      <c r="C22" s="9"/>
      <c r="D22" s="9"/>
      <c r="E22" s="9"/>
      <c r="G22" s="9" t="s">
        <v>177</v>
      </c>
      <c r="H22" s="9"/>
      <c r="I22" s="9"/>
      <c r="J22" s="9"/>
    </row>
    <row r="23" spans="2:10" ht="21.75" customHeight="1" x14ac:dyDescent="0.35">
      <c r="B23" s="49" t="s">
        <v>23</v>
      </c>
      <c r="C23" s="49" t="s">
        <v>178</v>
      </c>
      <c r="D23" s="49" t="s">
        <v>179</v>
      </c>
      <c r="E23" s="49" t="s">
        <v>37</v>
      </c>
      <c r="G23" s="49" t="s">
        <v>37</v>
      </c>
      <c r="H23" s="49" t="s">
        <v>180</v>
      </c>
      <c r="I23" s="49" t="s">
        <v>181</v>
      </c>
    </row>
    <row r="24" spans="2:10" ht="21.75" customHeight="1" x14ac:dyDescent="0.35">
      <c r="B24" s="50" t="s">
        <v>41</v>
      </c>
      <c r="C24" s="47">
        <f>COUNTIF('📊 Risk Register'!B7:B34,"Strategic")</f>
        <v>1</v>
      </c>
      <c r="D24" s="51">
        <f>IFERROR(AVERAGEIF('📊 Risk Register'!B7:B34,"Strategic",'📊 Risk Register'!H7:H34),"—")</f>
        <v>12</v>
      </c>
      <c r="E24" s="48" t="str">
        <f>IF(C24=0,"✅ None",IF(AVERAGEIF('📊 Risk Register'!B7:B34,"Strategic",'📊 Risk Register'!H7:H34)&gt;=9,"⚠️ Attention","✅ Managed"))</f>
        <v>⚠️ Attention</v>
      </c>
      <c r="G24" s="50" t="s">
        <v>77</v>
      </c>
      <c r="H24" s="47">
        <f>COUNTIF('📊 Risk Register'!P7:P34,"Identified")</f>
        <v>8</v>
      </c>
      <c r="I24" s="52">
        <f>IFERROR(H24/COUNTA('📊 Risk Register'!A7:A33),0)</f>
        <v>0.29629629629629628</v>
      </c>
    </row>
    <row r="25" spans="2:10" ht="21.75" customHeight="1" x14ac:dyDescent="0.35">
      <c r="B25" s="53" t="s">
        <v>95</v>
      </c>
      <c r="C25" s="28">
        <f>COUNTIF('📊 Risk Register'!B7:B34,"Operational")</f>
        <v>1</v>
      </c>
      <c r="D25" s="54">
        <f>IFERROR(AVERAGEIF('📊 Risk Register'!B7:B34,"Operational",'📊 Risk Register'!H7:H34),"—")</f>
        <v>9</v>
      </c>
      <c r="E25" s="29" t="str">
        <f>IF(C25=0,"✅ None",IF(AVERAGEIF('📊 Risk Register'!B7:B34,"Operational",'📊 Risk Register'!H7:H34)&gt;=9,"⚠️ Attention","✅ Managed"))</f>
        <v>⚠️ Attention</v>
      </c>
      <c r="G25" s="53" t="s">
        <v>49</v>
      </c>
      <c r="H25" s="28">
        <f>COUNTIF('📊 Risk Register'!P7:P34,"In Progress")</f>
        <v>7</v>
      </c>
      <c r="I25" s="55">
        <f>IFERROR(H25/COUNTA('📊 Risk Register'!A7:A33),0)</f>
        <v>0.25925925925925924</v>
      </c>
    </row>
    <row r="26" spans="2:10" ht="21.75" customHeight="1" x14ac:dyDescent="0.35">
      <c r="B26" s="50" t="s">
        <v>80</v>
      </c>
      <c r="C26" s="47">
        <f>COUNTIF('📊 Risk Register'!B7:B34,"Financial")</f>
        <v>1</v>
      </c>
      <c r="D26" s="51">
        <f>IFERROR(AVERAGEIF('📊 Risk Register'!B7:B34,"Financial",'📊 Risk Register'!H7:H34),"—")</f>
        <v>10</v>
      </c>
      <c r="E26" s="48" t="str">
        <f>IF(C26=0,"✅ None",IF(AVERAGEIF('📊 Risk Register'!B7:B34,"Financial",'📊 Risk Register'!H7:H34)&gt;=9,"⚠️ Attention","✅ Managed"))</f>
        <v>⚠️ Attention</v>
      </c>
      <c r="G26" s="50" t="s">
        <v>182</v>
      </c>
      <c r="H26" s="47">
        <f>COUNTIF('📊 Risk Register'!P7:P34,"Treated")</f>
        <v>0</v>
      </c>
      <c r="I26" s="52">
        <f>IFERROR(H26/COUNTA('📊 Risk Register'!A7:A33),0)</f>
        <v>0</v>
      </c>
    </row>
    <row r="27" spans="2:10" ht="21.75" customHeight="1" x14ac:dyDescent="0.35">
      <c r="B27" s="53" t="s">
        <v>53</v>
      </c>
      <c r="C27" s="28">
        <f>COUNTIF('📊 Risk Register'!B7:B34,"IT / Cybersecurity")</f>
        <v>4</v>
      </c>
      <c r="D27" s="54">
        <f>IFERROR(AVERAGEIF('📊 Risk Register'!B7:B34,"IT / Cybersecurity",'📊 Risk Register'!H7:H34),"—")</f>
        <v>11.25</v>
      </c>
      <c r="E27" s="29" t="str">
        <f>IF(C27=0,"✅ None",IF(AVERAGEIF('📊 Risk Register'!B7:B34,"IT / Cybersecurity",'📊 Risk Register'!H7:H34)&gt;=9,"⚠️ Attention","✅ Managed"))</f>
        <v>⚠️ Attention</v>
      </c>
      <c r="G27" s="53" t="s">
        <v>183</v>
      </c>
      <c r="H27" s="28">
        <f>COUNTIF('📊 Risk Register'!P7:P34,"Accepted")</f>
        <v>0</v>
      </c>
      <c r="I27" s="55">
        <f>IFERROR(H27/COUNTA('📊 Risk Register'!A7:A33),0)</f>
        <v>0</v>
      </c>
    </row>
    <row r="28" spans="2:10" ht="21.75" customHeight="1" x14ac:dyDescent="0.35">
      <c r="B28" s="50" t="s">
        <v>63</v>
      </c>
      <c r="C28" s="47">
        <f>COUNTIF('📊 Risk Register'!B7:B34,"Regulatory / Compliance")</f>
        <v>4</v>
      </c>
      <c r="D28" s="51">
        <f>IFERROR(AVERAGEIF('📊 Risk Register'!B7:B34,"Regulatory / Compliance",'📊 Risk Register'!H7:H34),"—")</f>
        <v>11.25</v>
      </c>
      <c r="E28" s="48" t="str">
        <f>IF(C28=0,"✅ None",IF(AVERAGEIF('📊 Risk Register'!B7:B34,"Regulatory / Compliance",'📊 Risk Register'!H7:H34)&gt;=9,"⚠️ Attention","✅ Managed"))</f>
        <v>⚠️ Attention</v>
      </c>
      <c r="G28" s="50" t="s">
        <v>184</v>
      </c>
      <c r="H28" s="47">
        <f>COUNTIF('📊 Risk Register'!P7:P34,"Closed")</f>
        <v>0</v>
      </c>
      <c r="I28" s="52">
        <f>IFERROR(H28/COUNTA('📊 Risk Register'!A7:A33),0)</f>
        <v>0</v>
      </c>
    </row>
    <row r="29" spans="2:10" ht="21.75" customHeight="1" x14ac:dyDescent="0.35">
      <c r="B29" s="53" t="s">
        <v>146</v>
      </c>
      <c r="C29" s="28">
        <f>COUNTIF('📊 Risk Register'!B7:B34,"HR / People")</f>
        <v>1</v>
      </c>
      <c r="D29" s="54">
        <f>IFERROR(AVERAGEIF('📊 Risk Register'!B7:B34,"HR / People",'📊 Risk Register'!H7:H34),"—")</f>
        <v>6</v>
      </c>
      <c r="E29" s="29" t="str">
        <f>IF(C29=0,"✅ None",IF(AVERAGEIF('📊 Risk Register'!B7:B34,"HR / People",'📊 Risk Register'!H7:H34)&gt;=9,"⚠️ Attention","✅ Managed"))</f>
        <v>✅ Managed</v>
      </c>
      <c r="G29" s="53" t="s">
        <v>185</v>
      </c>
      <c r="H29" s="28">
        <f>COUNTIF('📊 Risk Register'!P7:P34,"On Hold")</f>
        <v>0</v>
      </c>
      <c r="I29" s="55">
        <f>IFERROR(H29/COUNTA('📊 Risk Register'!A7:A33),0)</f>
        <v>0</v>
      </c>
    </row>
    <row r="30" spans="2:10" ht="21.75" customHeight="1" x14ac:dyDescent="0.35">
      <c r="B30" s="50" t="s">
        <v>123</v>
      </c>
      <c r="C30" s="47">
        <f>COUNTIF('📊 Risk Register'!B7:B34,"Environmental / ESG")</f>
        <v>1</v>
      </c>
      <c r="D30" s="51">
        <f>IFERROR(AVERAGEIF('📊 Risk Register'!B7:B34,"Environmental / ESG",'📊 Risk Register'!H7:H34),"—")</f>
        <v>6</v>
      </c>
      <c r="E30" s="48" t="str">
        <f>IF(C30=0,"✅ None",IF(AVERAGEIF('📊 Risk Register'!B7:B34,"Environmental / ESG",'📊 Risk Register'!H7:H34)&gt;=9,"⚠️ Attention","✅ Managed"))</f>
        <v>✅ Managed</v>
      </c>
    </row>
    <row r="31" spans="2:10" ht="21.75" customHeight="1" x14ac:dyDescent="0.35">
      <c r="B31" s="53" t="s">
        <v>104</v>
      </c>
      <c r="C31" s="28">
        <f>COUNTIF('📊 Risk Register'!B7:B34,"Third-Party / Vendor")</f>
        <v>1</v>
      </c>
      <c r="D31" s="54">
        <f>IFERROR(AVERAGEIF('📊 Risk Register'!B7:B34,"Third-Party / Vendor",'📊 Risk Register'!H7:H34),"—")</f>
        <v>12</v>
      </c>
      <c r="E31" s="29" t="str">
        <f>IF(C31=0,"✅ None",IF(AVERAGEIF('📊 Risk Register'!B7:B34,"Third-Party / Vendor",'📊 Risk Register'!H7:H34)&gt;=9,"⚠️ Attention","✅ Managed"))</f>
        <v>⚠️ Attention</v>
      </c>
    </row>
    <row r="32" spans="2:10" ht="21.75" customHeight="1" x14ac:dyDescent="0.35">
      <c r="B32" s="50" t="s">
        <v>133</v>
      </c>
      <c r="C32" s="47">
        <f>COUNTIF('📊 Risk Register'!B7:B34,"Legal")</f>
        <v>1</v>
      </c>
      <c r="D32" s="51">
        <f>IFERROR(AVERAGEIF('📊 Risk Register'!B7:B34,"Legal",'📊 Risk Register'!H7:H34),"—")</f>
        <v>5</v>
      </c>
      <c r="E32" s="48" t="str">
        <f>IF(C32=0,"✅ None",IF(AVERAGEIF('📊 Risk Register'!B7:B34,"Legal",'📊 Risk Register'!H7:H34)&gt;=9,"⚠️ Attention","✅ Managed"))</f>
        <v>✅ Managed</v>
      </c>
    </row>
    <row r="38" spans="1:17" ht="19.5" customHeight="1" x14ac:dyDescent="0.35">
      <c r="A38" s="88" t="s">
        <v>186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</row>
  </sheetData>
  <mergeCells count="37">
    <mergeCell ref="A38:Q38"/>
    <mergeCell ref="B16:D16"/>
    <mergeCell ref="F16:H16"/>
    <mergeCell ref="J16:L16"/>
    <mergeCell ref="B22:E22"/>
    <mergeCell ref="G22:J22"/>
    <mergeCell ref="B14:D14"/>
    <mergeCell ref="F14:H14"/>
    <mergeCell ref="J14:L14"/>
    <mergeCell ref="B15:D15"/>
    <mergeCell ref="F15:H15"/>
    <mergeCell ref="J15:L15"/>
    <mergeCell ref="B12:D12"/>
    <mergeCell ref="F12:H12"/>
    <mergeCell ref="J12:L12"/>
    <mergeCell ref="B13:D13"/>
    <mergeCell ref="F13:H13"/>
    <mergeCell ref="J13:L13"/>
    <mergeCell ref="B9:D9"/>
    <mergeCell ref="F9:H9"/>
    <mergeCell ref="J9:L9"/>
    <mergeCell ref="B10:D10"/>
    <mergeCell ref="F10:H10"/>
    <mergeCell ref="J10:L10"/>
    <mergeCell ref="B7:D7"/>
    <mergeCell ref="F7:H7"/>
    <mergeCell ref="J7:L7"/>
    <mergeCell ref="B8:D8"/>
    <mergeCell ref="F8:H8"/>
    <mergeCell ref="J8:L8"/>
    <mergeCell ref="A1:K1"/>
    <mergeCell ref="A2:K2"/>
    <mergeCell ref="A3:K3"/>
    <mergeCell ref="A4:K4"/>
    <mergeCell ref="B6:D6"/>
    <mergeCell ref="F6:H6"/>
    <mergeCell ref="J6:L6"/>
  </mergeCells>
  <hyperlinks>
    <hyperlink ref="A38" r:id="rId1"/>
  </hyperlinks>
  <pageMargins left="0.75" right="0.75" top="1" bottom="1" header="0.511811023622047" footer="0.511811023622047"/>
  <pageSetup paperSize="9" orientation="portrait" horizontalDpi="300" verticalDpi="30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showRowColHeaders="0" zoomScaleNormal="100" workbookViewId="0">
      <selection activeCell="H6" sqref="H6"/>
    </sheetView>
  </sheetViews>
  <sheetFormatPr defaultColWidth="8.6328125" defaultRowHeight="14.5" x14ac:dyDescent="0.35"/>
  <cols>
    <col min="1" max="1" width="3" customWidth="1"/>
    <col min="2" max="2" width="22" customWidth="1"/>
    <col min="3" max="3" width="40" customWidth="1"/>
    <col min="4" max="4" width="30" customWidth="1"/>
    <col min="5" max="13" width="20" customWidth="1"/>
  </cols>
  <sheetData>
    <row r="1" spans="1:13" ht="7.5" customHeight="1" x14ac:dyDescent="0.3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36" customHeight="1" x14ac:dyDescent="0.35">
      <c r="A2" s="107" t="s">
        <v>187</v>
      </c>
      <c r="B2" s="107"/>
      <c r="C2" s="107"/>
      <c r="D2" s="107"/>
      <c r="E2" s="107"/>
      <c r="F2" s="107"/>
      <c r="G2" s="107"/>
    </row>
    <row r="3" spans="1:13" ht="18" customHeight="1" x14ac:dyDescent="0.35">
      <c r="A3" s="85" t="s">
        <v>188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</row>
    <row r="4" spans="1:13" ht="4.5" customHeight="1" x14ac:dyDescent="0.3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6" spans="1:13" ht="25.5" customHeight="1" x14ac:dyDescent="0.35">
      <c r="B6" s="9" t="s">
        <v>189</v>
      </c>
      <c r="C6" s="9"/>
      <c r="D6" s="9"/>
      <c r="E6" s="9"/>
      <c r="F6" s="9"/>
    </row>
    <row r="7" spans="1:13" ht="21.75" customHeight="1" x14ac:dyDescent="0.35">
      <c r="B7" s="49" t="s">
        <v>190</v>
      </c>
      <c r="C7" s="49" t="s">
        <v>191</v>
      </c>
      <c r="D7" s="49" t="s">
        <v>192</v>
      </c>
      <c r="E7" s="49" t="s">
        <v>193</v>
      </c>
      <c r="F7" s="49" t="s">
        <v>194</v>
      </c>
    </row>
    <row r="8" spans="1:13" ht="25.5" customHeight="1" x14ac:dyDescent="0.35">
      <c r="B8" s="56">
        <v>1</v>
      </c>
      <c r="C8" s="57" t="s">
        <v>195</v>
      </c>
      <c r="D8" s="58" t="s">
        <v>196</v>
      </c>
      <c r="E8" s="58" t="s">
        <v>197</v>
      </c>
      <c r="F8" s="59" t="s">
        <v>198</v>
      </c>
    </row>
    <row r="9" spans="1:13" ht="25.5" customHeight="1" x14ac:dyDescent="0.35">
      <c r="B9" s="60">
        <v>2</v>
      </c>
      <c r="C9" s="61" t="s">
        <v>199</v>
      </c>
      <c r="D9" s="62" t="s">
        <v>200</v>
      </c>
      <c r="E9" s="62" t="s">
        <v>201</v>
      </c>
      <c r="F9" s="63" t="s">
        <v>202</v>
      </c>
    </row>
    <row r="10" spans="1:13" ht="25.5" customHeight="1" x14ac:dyDescent="0.35">
      <c r="B10" s="64">
        <v>3</v>
      </c>
      <c r="C10" s="65" t="s">
        <v>203</v>
      </c>
      <c r="D10" s="66" t="s">
        <v>204</v>
      </c>
      <c r="E10" s="66" t="s">
        <v>205</v>
      </c>
      <c r="F10" s="67" t="s">
        <v>206</v>
      </c>
    </row>
    <row r="11" spans="1:13" ht="25.5" customHeight="1" x14ac:dyDescent="0.35">
      <c r="B11" s="68">
        <v>4</v>
      </c>
      <c r="C11" s="69" t="s">
        <v>207</v>
      </c>
      <c r="D11" s="70" t="s">
        <v>208</v>
      </c>
      <c r="E11" s="70" t="s">
        <v>209</v>
      </c>
      <c r="F11" s="71" t="s">
        <v>210</v>
      </c>
    </row>
    <row r="12" spans="1:13" ht="25.5" customHeight="1" x14ac:dyDescent="0.35">
      <c r="B12" s="34">
        <v>5</v>
      </c>
      <c r="C12" s="72" t="s">
        <v>211</v>
      </c>
      <c r="D12" s="73" t="s">
        <v>212</v>
      </c>
      <c r="E12" s="73" t="s">
        <v>213</v>
      </c>
      <c r="F12" s="74" t="s">
        <v>214</v>
      </c>
    </row>
    <row r="15" spans="1:13" ht="25.5" customHeight="1" x14ac:dyDescent="0.35">
      <c r="B15" s="9" t="s">
        <v>215</v>
      </c>
      <c r="C15" s="9"/>
      <c r="D15" s="9"/>
      <c r="E15" s="9"/>
      <c r="F15" s="9"/>
    </row>
    <row r="16" spans="1:13" ht="30" customHeight="1" x14ac:dyDescent="0.35">
      <c r="B16" s="75" t="s">
        <v>190</v>
      </c>
      <c r="C16" s="75" t="s">
        <v>191</v>
      </c>
      <c r="D16" s="75" t="s">
        <v>216</v>
      </c>
      <c r="E16" s="75" t="s">
        <v>217</v>
      </c>
      <c r="F16" s="75" t="s">
        <v>218</v>
      </c>
    </row>
    <row r="17" spans="2:6" ht="25.5" customHeight="1" x14ac:dyDescent="0.35">
      <c r="B17" s="56">
        <v>1</v>
      </c>
      <c r="C17" s="57" t="s">
        <v>219</v>
      </c>
      <c r="D17" s="59" t="s">
        <v>220</v>
      </c>
      <c r="E17" s="58" t="s">
        <v>221</v>
      </c>
      <c r="F17" s="58" t="s">
        <v>222</v>
      </c>
    </row>
    <row r="18" spans="2:6" ht="25.5" customHeight="1" x14ac:dyDescent="0.35">
      <c r="B18" s="60">
        <v>2</v>
      </c>
      <c r="C18" s="61" t="s">
        <v>223</v>
      </c>
      <c r="D18" s="63" t="s">
        <v>224</v>
      </c>
      <c r="E18" s="62" t="s">
        <v>225</v>
      </c>
      <c r="F18" s="62" t="s">
        <v>226</v>
      </c>
    </row>
    <row r="19" spans="2:6" ht="25.5" customHeight="1" x14ac:dyDescent="0.35">
      <c r="B19" s="64">
        <v>3</v>
      </c>
      <c r="C19" s="65" t="s">
        <v>203</v>
      </c>
      <c r="D19" s="67" t="s">
        <v>227</v>
      </c>
      <c r="E19" s="66" t="s">
        <v>228</v>
      </c>
      <c r="F19" s="66" t="s">
        <v>229</v>
      </c>
    </row>
    <row r="20" spans="2:6" ht="25.5" customHeight="1" x14ac:dyDescent="0.35">
      <c r="B20" s="68">
        <v>4</v>
      </c>
      <c r="C20" s="69" t="s">
        <v>230</v>
      </c>
      <c r="D20" s="71" t="s">
        <v>231</v>
      </c>
      <c r="E20" s="70" t="s">
        <v>232</v>
      </c>
      <c r="F20" s="70" t="s">
        <v>233</v>
      </c>
    </row>
    <row r="21" spans="2:6" ht="25.5" customHeight="1" x14ac:dyDescent="0.35">
      <c r="B21" s="34">
        <v>5</v>
      </c>
      <c r="C21" s="72" t="s">
        <v>234</v>
      </c>
      <c r="D21" s="74" t="s">
        <v>235</v>
      </c>
      <c r="E21" s="73" t="s">
        <v>236</v>
      </c>
      <c r="F21" s="73" t="s">
        <v>237</v>
      </c>
    </row>
    <row r="24" spans="2:6" ht="25.5" customHeight="1" x14ac:dyDescent="0.35">
      <c r="B24" s="9" t="s">
        <v>238</v>
      </c>
      <c r="C24" s="9"/>
      <c r="D24" s="9"/>
      <c r="E24" s="9"/>
      <c r="F24" s="9"/>
    </row>
    <row r="25" spans="2:6" x14ac:dyDescent="0.35">
      <c r="B25" s="49" t="s">
        <v>239</v>
      </c>
      <c r="D25" s="49" t="s">
        <v>240</v>
      </c>
    </row>
    <row r="26" spans="2:6" ht="30" customHeight="1" x14ac:dyDescent="0.35">
      <c r="B26" s="76" t="s">
        <v>241</v>
      </c>
      <c r="C26" s="74" t="s">
        <v>242</v>
      </c>
      <c r="D26" s="108" t="s">
        <v>243</v>
      </c>
      <c r="E26" s="108"/>
      <c r="F26" s="108"/>
    </row>
    <row r="27" spans="2:6" ht="30" customHeight="1" x14ac:dyDescent="0.35">
      <c r="B27" s="77" t="s">
        <v>244</v>
      </c>
      <c r="C27" s="78" t="s">
        <v>245</v>
      </c>
      <c r="D27" s="109" t="s">
        <v>246</v>
      </c>
      <c r="E27" s="109"/>
      <c r="F27" s="109"/>
    </row>
    <row r="28" spans="2:6" ht="30" customHeight="1" x14ac:dyDescent="0.35">
      <c r="B28" s="79" t="s">
        <v>247</v>
      </c>
      <c r="C28" s="67" t="s">
        <v>248</v>
      </c>
      <c r="D28" s="110" t="s">
        <v>249</v>
      </c>
      <c r="E28" s="110"/>
      <c r="F28" s="110"/>
    </row>
    <row r="29" spans="2:6" ht="30" customHeight="1" x14ac:dyDescent="0.35">
      <c r="B29" s="80" t="s">
        <v>250</v>
      </c>
      <c r="C29" s="59" t="s">
        <v>251</v>
      </c>
      <c r="D29" s="111" t="s">
        <v>252</v>
      </c>
      <c r="E29" s="111"/>
      <c r="F29" s="111"/>
    </row>
    <row r="32" spans="2:6" ht="25.5" customHeight="1" x14ac:dyDescent="0.35">
      <c r="B32" s="9" t="s">
        <v>253</v>
      </c>
      <c r="C32" s="9"/>
      <c r="D32" s="9"/>
      <c r="E32" s="9"/>
      <c r="F32" s="9"/>
    </row>
    <row r="33" spans="1:13" ht="21.75" customHeight="1" x14ac:dyDescent="0.35">
      <c r="B33" s="49" t="s">
        <v>254</v>
      </c>
      <c r="C33" s="49" t="s">
        <v>255</v>
      </c>
      <c r="D33" s="49" t="s">
        <v>256</v>
      </c>
      <c r="E33" s="49" t="s">
        <v>257</v>
      </c>
    </row>
    <row r="34" spans="1:13" ht="30" customHeight="1" x14ac:dyDescent="0.35">
      <c r="B34" s="81" t="s">
        <v>46</v>
      </c>
      <c r="C34" s="82" t="s">
        <v>258</v>
      </c>
      <c r="D34" s="82" t="s">
        <v>259</v>
      </c>
      <c r="E34" s="82" t="s">
        <v>260</v>
      </c>
    </row>
    <row r="35" spans="1:13" ht="30" customHeight="1" x14ac:dyDescent="0.35">
      <c r="B35" s="81" t="s">
        <v>137</v>
      </c>
      <c r="C35" s="32" t="s">
        <v>261</v>
      </c>
      <c r="D35" s="32" t="s">
        <v>262</v>
      </c>
      <c r="E35" s="32" t="s">
        <v>263</v>
      </c>
    </row>
    <row r="36" spans="1:13" ht="30" customHeight="1" x14ac:dyDescent="0.35">
      <c r="B36" s="81" t="s">
        <v>264</v>
      </c>
      <c r="C36" s="82" t="s">
        <v>265</v>
      </c>
      <c r="D36" s="82" t="s">
        <v>266</v>
      </c>
      <c r="E36" s="82" t="s">
        <v>267</v>
      </c>
    </row>
    <row r="37" spans="1:13" ht="30" customHeight="1" x14ac:dyDescent="0.35">
      <c r="B37" s="81" t="s">
        <v>128</v>
      </c>
      <c r="C37" s="32" t="s">
        <v>268</v>
      </c>
      <c r="D37" s="32" t="s">
        <v>269</v>
      </c>
      <c r="E37" s="32" t="s">
        <v>270</v>
      </c>
    </row>
    <row r="40" spans="1:13" ht="19.5" customHeight="1" x14ac:dyDescent="0.35">
      <c r="A40" s="88" t="s">
        <v>271</v>
      </c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</row>
    <row r="41" spans="1:13" ht="19.5" customHeight="1" x14ac:dyDescent="0.35">
      <c r="A41" s="89" t="s">
        <v>272</v>
      </c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</row>
  </sheetData>
  <mergeCells count="14">
    <mergeCell ref="D29:F29"/>
    <mergeCell ref="B32:F32"/>
    <mergeCell ref="A40:M40"/>
    <mergeCell ref="A41:M41"/>
    <mergeCell ref="B15:F15"/>
    <mergeCell ref="B24:F24"/>
    <mergeCell ref="D26:F26"/>
    <mergeCell ref="D27:F27"/>
    <mergeCell ref="D28:F28"/>
    <mergeCell ref="A1:M1"/>
    <mergeCell ref="A2:G2"/>
    <mergeCell ref="A3:M3"/>
    <mergeCell ref="A4:M4"/>
    <mergeCell ref="B6:F6"/>
  </mergeCells>
  <hyperlinks>
    <hyperlink ref="A40" r:id="rId1"/>
    <hyperlink ref="A41" r:id="rId2"/>
  </hyperlinks>
  <pageMargins left="0.75" right="0.75" top="1" bottom="1" header="0.511811023622047" footer="0.511811023622047"/>
  <pageSetup paperSize="9" orientation="portrait" horizontalDpi="300" verticalDpi="30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📋 Cover</vt:lpstr>
      <vt:lpstr>📊 Risk Register</vt:lpstr>
      <vt:lpstr>📈 Dashboard</vt:lpstr>
      <vt:lpstr>📖 Scoring Guide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Cartelo Kaddour/Algeria Branch Corporate Marketing P</cp:lastModifiedBy>
  <cp:revision>0</cp:revision>
  <dcterms:created xsi:type="dcterms:W3CDTF">2026-02-23T11:23:43Z</dcterms:created>
  <dcterms:modified xsi:type="dcterms:W3CDTF">2026-02-23T12:11:38Z</dcterms:modified>
  <dc:language>en-US</dc:language>
</cp:coreProperties>
</file>